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P:\Corporate\Quality\ISO 9001-2015\IP Documents\Business Development\Templates\WIP\"/>
    </mc:Choice>
  </mc:AlternateContent>
  <xr:revisionPtr revIDLastSave="0" documentId="13_ncr:1_{006D88E7-BD86-4ED9-B8F5-D1B817585192}" xr6:coauthVersionLast="47" xr6:coauthVersionMax="47" xr10:uidLastSave="{00000000-0000-0000-0000-000000000000}"/>
  <workbookProtection workbookAlgorithmName="SHA-512" workbookHashValue="y+OVcPutwTEU+5QSaqwfL3YoRd08TpBNPTEQ8YYBJhhJnfC8qkS4FzL/CvuU6a5Lhp/Wk4fjlDR3VKVOQdTw/A==" workbookSaltValue="tYLKYJgKCG1uTKQ+/+e6Lw==" workbookSpinCount="100000" lockStructure="1"/>
  <bookViews>
    <workbookView xWindow="28680" yWindow="-120" windowWidth="29040" windowHeight="15840" xr2:uid="{00000000-000D-0000-FFFF-FFFF00000000}"/>
  </bookViews>
  <sheets>
    <sheet name="Customer Requirements Input" sheetId="4" r:id="rId1"/>
    <sheet name="Optional Power Curve Data" sheetId="5" state="hidden" r:id="rId2"/>
    <sheet name="Backend Hidden" sheetId="3" state="hidden" r:id="rId3"/>
    <sheet name="Rev. History" sheetId="6" state="hidden" r:id="rId4"/>
  </sheets>
  <definedNames>
    <definedName name="_xlnm.Print_Area" localSheetId="0">'Customer Requirements Input'!$A$1:$G$45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4" l="1"/>
  <c r="C19" i="4"/>
  <c r="C14" i="4"/>
  <c r="C17" i="4"/>
  <c r="C15" i="4"/>
  <c r="D16" i="4"/>
  <c r="D18" i="4" l="1"/>
  <c r="H29" i="3"/>
  <c r="D42" i="3"/>
  <c r="B42" i="3" s="1"/>
  <c r="D20" i="3" l="1"/>
  <c r="F47" i="3" l="1"/>
  <c r="H37" i="3"/>
  <c r="H53" i="3" l="1"/>
  <c r="D15" i="4"/>
  <c r="M22" i="3"/>
  <c r="G23" i="3"/>
  <c r="F23" i="3"/>
  <c r="C24" i="3"/>
  <c r="C48" i="3" s="1"/>
  <c r="B34" i="3"/>
  <c r="F34" i="3" s="1"/>
  <c r="C23" i="3"/>
  <c r="D21" i="4"/>
  <c r="D46" i="3" l="1"/>
  <c r="F2" i="5"/>
  <c r="H46" i="3"/>
  <c r="H22" i="3"/>
  <c r="D22" i="3"/>
  <c r="D2" i="5"/>
  <c r="G22" i="3"/>
  <c r="C46" i="3"/>
  <c r="E2" i="5"/>
  <c r="C2" i="5"/>
  <c r="C22" i="3"/>
  <c r="G46" i="3"/>
  <c r="E21" i="3"/>
  <c r="H21" i="3" s="1"/>
  <c r="H17" i="4" s="1"/>
  <c r="J29" i="3"/>
  <c r="J27" i="3"/>
  <c r="B58" i="3"/>
  <c r="C47" i="3"/>
  <c r="G24" i="3"/>
  <c r="G47" i="3"/>
  <c r="H23" i="3"/>
  <c r="H47" i="3" s="1"/>
  <c r="D21" i="3" l="1"/>
  <c r="B24" i="3" s="1"/>
  <c r="G48" i="3"/>
  <c r="D23" i="3"/>
  <c r="D47" i="3" s="1"/>
  <c r="H15" i="4" l="1"/>
  <c r="B48" i="3"/>
  <c r="D24" i="3" l="1"/>
  <c r="D25" i="3" s="1"/>
  <c r="D26" i="3" s="1"/>
  <c r="B25" i="3"/>
  <c r="B49" i="3" s="1"/>
  <c r="D48" i="3" l="1"/>
  <c r="D50" i="3"/>
  <c r="D27" i="3"/>
  <c r="D51" i="3" s="1"/>
  <c r="B26" i="3"/>
  <c r="B50" i="3" s="1"/>
  <c r="D49" i="3"/>
  <c r="C25" i="3"/>
  <c r="C49" i="3" s="1"/>
  <c r="C26" i="3" l="1"/>
  <c r="C50" i="3" s="1"/>
  <c r="B27" i="3"/>
  <c r="B51" i="3" s="1"/>
  <c r="D28" i="3"/>
  <c r="D52" i="3" s="1"/>
  <c r="C27" i="3" l="1"/>
  <c r="C51" i="3" s="1"/>
  <c r="B28" i="3"/>
  <c r="B52" i="3" s="1"/>
  <c r="D29" i="3"/>
  <c r="D53" i="3" s="1"/>
  <c r="H30" i="3"/>
  <c r="H54" i="3" s="1"/>
  <c r="C28" i="3" l="1"/>
  <c r="C52" i="3" s="1"/>
  <c r="B29" i="3"/>
  <c r="B53" i="3" s="1"/>
  <c r="D30" i="3"/>
  <c r="D54" i="3" s="1"/>
  <c r="H31" i="3"/>
  <c r="H55" i="3" s="1"/>
  <c r="B30" i="3" l="1"/>
  <c r="B54" i="3" s="1"/>
  <c r="C29" i="3"/>
  <c r="C53" i="3" s="1"/>
  <c r="D31" i="3"/>
  <c r="D32" i="3" s="1"/>
  <c r="H32" i="3"/>
  <c r="H56" i="3" s="1"/>
  <c r="B31" i="3" l="1"/>
  <c r="B55" i="3" s="1"/>
  <c r="C30" i="3"/>
  <c r="C54" i="3" s="1"/>
  <c r="D55" i="3"/>
  <c r="D56" i="3"/>
  <c r="H33" i="3"/>
  <c r="H57" i="3" s="1"/>
  <c r="D33" i="3"/>
  <c r="C31" i="3" l="1"/>
  <c r="C55" i="3" s="1"/>
  <c r="B32" i="3"/>
  <c r="B56" i="3" s="1"/>
  <c r="D57" i="3"/>
  <c r="D34" i="3"/>
  <c r="C34" i="3" s="1"/>
  <c r="H34" i="3"/>
  <c r="B33" i="3" l="1"/>
  <c r="B57" i="3" s="1"/>
  <c r="C32" i="3"/>
  <c r="C56" i="3" s="1"/>
  <c r="C58" i="3"/>
  <c r="D58" i="3"/>
  <c r="H58" i="3"/>
  <c r="D29" i="4"/>
  <c r="D30" i="4"/>
  <c r="D28" i="4"/>
  <c r="D27" i="4"/>
  <c r="D22" i="4"/>
  <c r="C33" i="3" l="1"/>
  <c r="C57" i="3" s="1"/>
  <c r="G34" i="3" l="1"/>
  <c r="G58" i="3" s="1"/>
  <c r="F24" i="3"/>
  <c r="F36" i="3" s="1"/>
  <c r="F58" i="3"/>
  <c r="F48" i="3" l="1"/>
  <c r="H24" i="3"/>
  <c r="F25" i="3"/>
  <c r="F26" i="3" s="1"/>
  <c r="F27" i="3" l="1"/>
  <c r="F50" i="3"/>
  <c r="F49" i="3"/>
  <c r="H36" i="3"/>
  <c r="H48" i="3"/>
  <c r="F28" i="3" l="1"/>
  <c r="F51" i="3"/>
  <c r="F29" i="3" l="1"/>
  <c r="F52" i="3"/>
  <c r="F30" i="3" l="1"/>
  <c r="F37" i="3"/>
  <c r="G29" i="3"/>
  <c r="G53" i="3" s="1"/>
  <c r="F53" i="3"/>
  <c r="H27" i="3" l="1"/>
  <c r="H28" i="3"/>
  <c r="H26" i="3"/>
  <c r="H25" i="3"/>
  <c r="F31" i="3"/>
  <c r="G30" i="3"/>
  <c r="G54" i="3" s="1"/>
  <c r="F54" i="3"/>
  <c r="F32" i="3" l="1"/>
  <c r="G31" i="3"/>
  <c r="G55" i="3" s="1"/>
  <c r="F55" i="3"/>
  <c r="H49" i="3"/>
  <c r="G25" i="3"/>
  <c r="G49" i="3" s="1"/>
  <c r="G26" i="3"/>
  <c r="G50" i="3" s="1"/>
  <c r="H50" i="3"/>
  <c r="H52" i="3"/>
  <c r="G28" i="3"/>
  <c r="G52" i="3" s="1"/>
  <c r="G27" i="3"/>
  <c r="G51" i="3" s="1"/>
  <c r="H51" i="3"/>
  <c r="G32" i="3" l="1"/>
  <c r="G56" i="3" s="1"/>
  <c r="F56" i="3"/>
  <c r="F33" i="3"/>
  <c r="F57" i="3" l="1"/>
  <c r="G33" i="3"/>
  <c r="G57" i="3" s="1"/>
</calcChain>
</file>

<file path=xl/sharedStrings.xml><?xml version="1.0" encoding="utf-8"?>
<sst xmlns="http://schemas.openxmlformats.org/spreadsheetml/2006/main" count="208" uniqueCount="184">
  <si>
    <t>Company Name</t>
  </si>
  <si>
    <t>Quality Compliance</t>
  </si>
  <si>
    <t>Regulatory Compliance</t>
  </si>
  <si>
    <t xml:space="preserve">IMDS Compliance </t>
  </si>
  <si>
    <t>Transmission Reduction Ratio</t>
  </si>
  <si>
    <t>Units: Power</t>
  </si>
  <si>
    <t>Units: Mass</t>
  </si>
  <si>
    <t>Units: Dimension</t>
  </si>
  <si>
    <t>kW</t>
  </si>
  <si>
    <t>W</t>
  </si>
  <si>
    <t>PS</t>
  </si>
  <si>
    <t>kg</t>
  </si>
  <si>
    <t>g</t>
  </si>
  <si>
    <t>lb</t>
  </si>
  <si>
    <t>mm</t>
  </si>
  <si>
    <t>m</t>
  </si>
  <si>
    <t>inches</t>
  </si>
  <si>
    <t>Support Notes</t>
  </si>
  <si>
    <t>Units</t>
  </si>
  <si>
    <t>Application Sector:</t>
  </si>
  <si>
    <t>Motor</t>
  </si>
  <si>
    <t>Inverter</t>
  </si>
  <si>
    <t>System Requirement:</t>
  </si>
  <si>
    <t>Aerospace</t>
  </si>
  <si>
    <t>Defence</t>
  </si>
  <si>
    <t>Marine</t>
  </si>
  <si>
    <t>Motorsport</t>
  </si>
  <si>
    <t>Other</t>
  </si>
  <si>
    <t>EDU (Motor &amp; inverter &amp; transmission)</t>
  </si>
  <si>
    <t>Motor &amp; Inverter: Remote inverter</t>
  </si>
  <si>
    <t>Motor &amp; Inverter: Integrated</t>
  </si>
  <si>
    <t>Units: Torque</t>
  </si>
  <si>
    <t>ft-lb</t>
  </si>
  <si>
    <t>Nm</t>
  </si>
  <si>
    <t>rev/min</t>
  </si>
  <si>
    <t>Arms</t>
  </si>
  <si>
    <t>Cooling Method:</t>
  </si>
  <si>
    <t>Air</t>
  </si>
  <si>
    <t>Liquid: Ethylene Glycol/Water Mix</t>
  </si>
  <si>
    <t>Liquid: Water</t>
  </si>
  <si>
    <t>Liquid: Oil</t>
  </si>
  <si>
    <t>Requirement:</t>
  </si>
  <si>
    <t>kHz</t>
  </si>
  <si>
    <t>Mass: Target</t>
  </si>
  <si>
    <t>Inverter: Switching frequency</t>
  </si>
  <si>
    <t>Package: Maximum height</t>
  </si>
  <si>
    <t>If applicable, for the production programme, specify the number of units per year and the expected production duration</t>
  </si>
  <si>
    <t>n, years</t>
  </si>
  <si>
    <t>n</t>
  </si>
  <si>
    <t>mm/yy</t>
  </si>
  <si>
    <t>Please specify the required date for the first development unit</t>
  </si>
  <si>
    <t>Date: 1st Production unit</t>
  </si>
  <si>
    <t>If applicable, please specify the expected start of production date</t>
  </si>
  <si>
    <t>System structure: Loading</t>
  </si>
  <si>
    <t>System orientation</t>
  </si>
  <si>
    <t>System Loading</t>
  </si>
  <si>
    <t>Yes, see notes</t>
  </si>
  <si>
    <t>No</t>
  </si>
  <si>
    <t>Horizontal</t>
  </si>
  <si>
    <t>TBC</t>
  </si>
  <si>
    <t>-</t>
  </si>
  <si>
    <t>Vertical: Output down</t>
  </si>
  <si>
    <t>Vertical: Output up</t>
  </si>
  <si>
    <t>Target Power: Continuous duty</t>
  </si>
  <si>
    <t>Target Torque: Continuous duty</t>
  </si>
  <si>
    <t xml:space="preserve">Target Peak Power: Intermittent </t>
  </si>
  <si>
    <t>Please specify the maximum supply voltage to the system.</t>
  </si>
  <si>
    <t>Minimum Supply Voltage</t>
  </si>
  <si>
    <t>Maximum Supply Voltage</t>
  </si>
  <si>
    <t>BHP</t>
  </si>
  <si>
    <t>°C</t>
  </si>
  <si>
    <t>Unit of Measurement</t>
  </si>
  <si>
    <t>S.I. / Metric</t>
  </si>
  <si>
    <t>U.S / Imperial</t>
  </si>
  <si>
    <t>°F</t>
  </si>
  <si>
    <t xml:space="preserve">Measurement Units: </t>
  </si>
  <si>
    <t xml:space="preserve">Company Name: </t>
  </si>
  <si>
    <t xml:space="preserve">System Requirement: </t>
  </si>
  <si>
    <t xml:space="preserve">Application Sector:  </t>
  </si>
  <si>
    <t xml:space="preserve">Short Description of Intended Application:  </t>
  </si>
  <si>
    <t>Package: Maximum Width/Diameter</t>
  </si>
  <si>
    <t>Package: Maximum Length</t>
  </si>
  <si>
    <t>System orientation: Motor Axis</t>
  </si>
  <si>
    <t>Quantity: Development Units</t>
  </si>
  <si>
    <t>Quantity: Production Units</t>
  </si>
  <si>
    <t>Date: 1st Development Unit</t>
  </si>
  <si>
    <t xml:space="preserve">Job Title: </t>
  </si>
  <si>
    <t xml:space="preserve">Phone Number: </t>
  </si>
  <si>
    <t>Maximum Speed</t>
  </si>
  <si>
    <t>VDC</t>
  </si>
  <si>
    <t xml:space="preserve">Nominal Cooling Inlet Temperature </t>
  </si>
  <si>
    <t>Maximum Road Wheel Speed</t>
  </si>
  <si>
    <t>Road Wheel Rolling Radius</t>
  </si>
  <si>
    <t>Peak</t>
  </si>
  <si>
    <t>Motor Speed [RPM]</t>
  </si>
  <si>
    <t>Please Select</t>
  </si>
  <si>
    <t>Graph Data</t>
  </si>
  <si>
    <t>Motor Cont. Torque</t>
  </si>
  <si>
    <t xml:space="preserve">Motor Peak Torque </t>
  </si>
  <si>
    <t>Motor Peak Power</t>
  </si>
  <si>
    <t>Motor Cont. Power</t>
  </si>
  <si>
    <t>Graph Title</t>
  </si>
  <si>
    <t>Cont.</t>
  </si>
  <si>
    <t>Motor Target Performance Requirements</t>
  </si>
  <si>
    <t>Motor Speed, RPM</t>
  </si>
  <si>
    <t>Notes (i.e. duration)</t>
  </si>
  <si>
    <t>If applicable, e.g. for wheeled vehicles.</t>
  </si>
  <si>
    <t>Customer Requirements Sheet</t>
  </si>
  <si>
    <t>PEAK or Intermittent</t>
  </si>
  <si>
    <t>Continuous</t>
  </si>
  <si>
    <t>Plotted Graph</t>
  </si>
  <si>
    <t>Calculated Graph</t>
  </si>
  <si>
    <t>Motor Application Customer Requirements Template</t>
  </si>
  <si>
    <t>Doc. Ref. No.</t>
  </si>
  <si>
    <t>Revision number</t>
  </si>
  <si>
    <t xml:space="preserve">Revision History </t>
  </si>
  <si>
    <t xml:space="preserve">Revision Date </t>
  </si>
  <si>
    <t xml:space="preserve">Author </t>
  </si>
  <si>
    <t>Approver(s)</t>
  </si>
  <si>
    <t>IPT-BDV-TEM-0002</t>
  </si>
  <si>
    <t>Formal release of this Template in IPT BMS</t>
  </si>
  <si>
    <t>A. Arango</t>
  </si>
  <si>
    <t>A. Cross/ N. Tyagi</t>
  </si>
  <si>
    <t>Updated template to modify layout and add automatic power curve plotting</t>
  </si>
  <si>
    <t>S.Paw</t>
  </si>
  <si>
    <t>Please indicate if there are specific IMDS and/or Reach/ RoHS compliance requirements for this application.</t>
  </si>
  <si>
    <t>CPSR</t>
  </si>
  <si>
    <t>Maximum Phase Current</t>
  </si>
  <si>
    <t>Motor Shaft</t>
  </si>
  <si>
    <t>Transmission Output</t>
  </si>
  <si>
    <t>Torque and Speed Location</t>
  </si>
  <si>
    <t>Target Peak Torque: Intermittent</t>
  </si>
  <si>
    <t>Please specify the maximum intermittent power required.</t>
  </si>
  <si>
    <t>Please specify the maximum continuous duty power required.</t>
  </si>
  <si>
    <t>Value(s)</t>
  </si>
  <si>
    <t>If there is a motor or EDU mass target, please specify.</t>
  </si>
  <si>
    <t>Please specify the nominal orientation (e.g. shaft horizontal or vertical).</t>
  </si>
  <si>
    <t>Please advise maximum coolant temperature at which full performance is required.</t>
  </si>
  <si>
    <t>Will the system be expected to carry any external loads, such as forming a part of the vehicle structure? If so, please add any basic notes in the description to help us understand these.</t>
  </si>
  <si>
    <t>Nominal Product Life</t>
  </si>
  <si>
    <t>Please specify any vehicle level life target (hours or Km)</t>
  </si>
  <si>
    <t>Mixed: Significant high load (e.g. Automotive with track capability)</t>
  </si>
  <si>
    <t>Heavy: Extended operation at high load (eg off-road, racing, marine)</t>
  </si>
  <si>
    <t xml:space="preserve">Approximate Duty </t>
  </si>
  <si>
    <t>Light: Short periods of high load (e.g. sports car no track requirement)</t>
  </si>
  <si>
    <t>Please specify the minimum supply voltage to the system at which full performance is required.</t>
  </si>
  <si>
    <t>If there is a package height limit please specify.</t>
  </si>
  <si>
    <t>If there is a package width limit please specify. 'Width' is assumed to be perpendicular to motor shaft axis.</t>
  </si>
  <si>
    <t>If there is a package length limit please specify. 'Length' is assumed to be parallel to motor shaft axis</t>
  </si>
  <si>
    <t>Please specify the estimated number of customer development units required. If there are to be multiple phases, then feel free to add breakdown details in the notes column.</t>
  </si>
  <si>
    <t>Please inicate whether there are any specific industry Technical Standards or Regulations applicable for this application.</t>
  </si>
  <si>
    <t>Your Name:</t>
  </si>
  <si>
    <t>Your Email:</t>
  </si>
  <si>
    <t>Motorcycle</t>
  </si>
  <si>
    <t>Registration</t>
  </si>
  <si>
    <t>Performance</t>
  </si>
  <si>
    <t>Installation</t>
  </si>
  <si>
    <t>Electrical</t>
  </si>
  <si>
    <t>Quality</t>
  </si>
  <si>
    <t>Timing and Quantity</t>
  </si>
  <si>
    <t>Please populate ORANGE cells</t>
  </si>
  <si>
    <r>
      <rPr>
        <b/>
        <sz val="12"/>
        <color theme="3"/>
        <rFont val="Calibri"/>
        <family val="2"/>
        <scheme val="minor"/>
      </rPr>
      <t xml:space="preserve">Thank you for your enquiry and interest in our products. </t>
    </r>
    <r>
      <rPr>
        <sz val="12"/>
        <color theme="3"/>
        <rFont val="Calibri"/>
        <family val="2"/>
        <scheme val="minor"/>
      </rPr>
      <t xml:space="preserve">
So that we can provide you with a more detailed product specification, precisely matched to your requirements, please populate the sheet below. 
</t>
    </r>
    <r>
      <rPr>
        <b/>
        <sz val="12"/>
        <color theme="3"/>
        <rFont val="Calibri"/>
        <family val="2"/>
        <scheme val="minor"/>
      </rPr>
      <t>Don't have all the values at the moment?</t>
    </r>
    <r>
      <rPr>
        <sz val="12"/>
        <color theme="3"/>
        <rFont val="Calibri"/>
        <family val="2"/>
        <scheme val="minor"/>
      </rPr>
      <t xml:space="preserve"> No problem, you can leave them blank and we can work with you in identifying them. </t>
    </r>
  </si>
  <si>
    <r>
      <t xml:space="preserve">Please return completed form to your Helix representative </t>
    </r>
    <r>
      <rPr>
        <b/>
        <u/>
        <sz val="11"/>
        <color theme="2"/>
        <rFont val="Calibri"/>
        <family val="2"/>
        <scheme val="minor"/>
      </rPr>
      <t>OR</t>
    </r>
    <r>
      <rPr>
        <b/>
        <sz val="11"/>
        <color theme="2"/>
        <rFont val="Calibri"/>
        <family val="2"/>
        <scheme val="minor"/>
      </rPr>
      <t xml:space="preserve"> sales@ehelix.com</t>
    </r>
  </si>
  <si>
    <t>Please complete a requirements sheet for each unique motor if biased</t>
  </si>
  <si>
    <t>If not using an Helix inverter, please specify the maximum allowable phase current.</t>
  </si>
  <si>
    <t>If not using an Helix inverter, please specify the maximum allowable PWM switching frequency.</t>
  </si>
  <si>
    <t>Inverter Software</t>
  </si>
  <si>
    <t>Helix Customer Enquiry Application Requirements Sheet IPT-BDV-TEM-0006 issue 2.0</t>
  </si>
  <si>
    <t>Inverter Software Functions</t>
  </si>
  <si>
    <t>If applicable, please state the inverter (MCU) software requirments (e.g. torque vectoring SW, driveline-damping, OBD, Cyber etc)</t>
  </si>
  <si>
    <t>Functional Safety</t>
  </si>
  <si>
    <t>Global Markets</t>
  </si>
  <si>
    <t>Please specifiy the countries/regions where the vehicle will be sold, and if necessary any market specific requirements</t>
  </si>
  <si>
    <t>Please indicate the expected ASIL rating for ISO26262 conformance, and if applicable state any vehicle level safety goals for which the EDU/Inverter is expected to be part.</t>
  </si>
  <si>
    <r>
      <t xml:space="preserve">Please specify any quality requirements specific to this application. </t>
    </r>
    <r>
      <rPr>
        <sz val="11.5"/>
        <rFont val="Calibri"/>
        <family val="2"/>
        <scheme val="minor"/>
      </rPr>
      <t>Please indicate if there is any Customer Quality Manual requiring compliance/ alignment to IATF 16949 or AS 9100 Standards.</t>
    </r>
  </si>
  <si>
    <t>hrs/km</t>
  </si>
  <si>
    <t>Automotive: Premium (vehicle price &lt;£150k)</t>
  </si>
  <si>
    <t>Automotive: High Premium (vehicle price £150k-£1M)</t>
  </si>
  <si>
    <t>Automotive: Hypercar (vehicle price &gt;£1M)</t>
  </si>
  <si>
    <t>Commercial Vehicle</t>
  </si>
  <si>
    <t xml:space="preserve">Off-Highway </t>
  </si>
  <si>
    <t>IPT-BDV-TEM-0007</t>
  </si>
  <si>
    <t xml:space="preserve">Updated application sector list </t>
  </si>
  <si>
    <t>J.Robinson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</si>
</sst>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1.5"/>
      <name val="Calibri"/>
      <family val="2"/>
      <scheme val="minor"/>
    </font>
    <font>
      <b/>
      <sz val="11.5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.5"/>
      <color theme="0" tint="-4.9989318521683403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1"/>
      <color rgb="FFFE5F00"/>
      <name val="Calibri"/>
      <family val="2"/>
      <scheme val="minor"/>
    </font>
    <font>
      <b/>
      <sz val="11.5"/>
      <color theme="2"/>
      <name val="Calibri"/>
      <family val="2"/>
      <scheme val="minor"/>
    </font>
    <font>
      <b/>
      <sz val="14"/>
      <color theme="2"/>
      <name val="Calibri"/>
      <family val="2"/>
      <scheme val="minor"/>
    </font>
    <font>
      <sz val="11"/>
      <color theme="2"/>
      <name val="Calibri"/>
      <family val="2"/>
      <scheme val="minor"/>
    </font>
    <font>
      <b/>
      <u/>
      <sz val="11"/>
      <color theme="2"/>
      <name val="Calibri"/>
      <family val="2"/>
      <scheme val="minor"/>
    </font>
    <font>
      <b/>
      <sz val="11.5"/>
      <color theme="3"/>
      <name val="Calibri"/>
      <family val="2"/>
      <scheme val="minor"/>
    </font>
    <font>
      <sz val="11.5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E5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549A"/>
        <bgColor indexed="64"/>
      </patternFill>
    </fill>
    <fill>
      <patternFill patternType="solid">
        <fgColor rgb="FF989897"/>
        <bgColor indexed="64"/>
      </patternFill>
    </fill>
    <fill>
      <patternFill patternType="solid">
        <fgColor rgb="FFF8AC00"/>
        <bgColor indexed="64"/>
      </patternFill>
    </fill>
    <fill>
      <patternFill patternType="solid">
        <fgColor rgb="FFF3F2E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rgb="FF989897"/>
      </left>
      <right style="thin">
        <color rgb="FF989897"/>
      </right>
      <top style="thin">
        <color rgb="FF989897"/>
      </top>
      <bottom style="thin">
        <color rgb="FF989897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 style="thin">
        <color rgb="FF989897"/>
      </left>
      <right style="thin">
        <color rgb="FF989897"/>
      </right>
      <top style="thin">
        <color rgb="FF989897"/>
      </top>
      <bottom/>
      <diagonal/>
    </border>
    <border>
      <left style="thin">
        <color theme="2" tint="-0.34998626667073579"/>
      </left>
      <right style="thin">
        <color theme="2" tint="-0.34998626667073579"/>
      </right>
      <top style="thin">
        <color theme="2" tint="-0.34998626667073579"/>
      </top>
      <bottom style="thin">
        <color theme="2" tint="-0.34998626667073579"/>
      </bottom>
      <diagonal/>
    </border>
  </borders>
  <cellStyleXfs count="2">
    <xf numFmtId="0" fontId="0" fillId="0" borderId="0"/>
    <xf numFmtId="0" fontId="3" fillId="0" borderId="2" applyNumberFormat="0" applyFill="0" applyAlignment="0" applyProtection="0"/>
  </cellStyleXfs>
  <cellXfs count="100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4" fillId="2" borderId="0" xfId="0" applyFont="1" applyFill="1"/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 vertical="center" wrapText="1"/>
    </xf>
    <xf numFmtId="1" fontId="0" fillId="0" borderId="0" xfId="0" applyNumberForma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0" fillId="2" borderId="0" xfId="0" applyFont="1" applyFill="1"/>
    <xf numFmtId="0" fontId="11" fillId="2" borderId="0" xfId="0" applyFont="1" applyFill="1"/>
    <xf numFmtId="1" fontId="0" fillId="0" borderId="5" xfId="0" applyNumberFormat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1" fontId="0" fillId="0" borderId="7" xfId="0" applyNumberFormat="1" applyBorder="1" applyAlignment="1">
      <alignment horizontal="right" vertical="center" wrapText="1"/>
    </xf>
    <xf numFmtId="1" fontId="0" fillId="0" borderId="8" xfId="0" applyNumberFormat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1" fontId="0" fillId="0" borderId="10" xfId="0" applyNumberFormat="1" applyBorder="1" applyAlignment="1">
      <alignment horizontal="right" vertical="center" wrapText="1"/>
    </xf>
    <xf numFmtId="0" fontId="8" fillId="0" borderId="5" xfId="0" applyFont="1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11" xfId="0" applyFont="1" applyBorder="1"/>
    <xf numFmtId="0" fontId="0" fillId="0" borderId="12" xfId="0" applyBorder="1"/>
    <xf numFmtId="0" fontId="0" fillId="0" borderId="11" xfId="0" applyBorder="1" applyAlignment="1">
      <alignment horizontal="right" vertical="center" wrapText="1"/>
    </xf>
    <xf numFmtId="1" fontId="0" fillId="0" borderId="12" xfId="0" applyNumberFormat="1" applyBorder="1" applyAlignment="1">
      <alignment horizontal="right" vertical="center" wrapText="1"/>
    </xf>
    <xf numFmtId="1" fontId="0" fillId="0" borderId="11" xfId="0" applyNumberFormat="1" applyBorder="1" applyAlignment="1">
      <alignment horizontal="right" vertical="center" wrapText="1"/>
    </xf>
    <xf numFmtId="1" fontId="0" fillId="0" borderId="9" xfId="0" applyNumberFormat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left" vertical="center" wrapText="1"/>
    </xf>
    <xf numFmtId="164" fontId="13" fillId="0" borderId="0" xfId="0" applyNumberFormat="1" applyFont="1" applyAlignment="1">
      <alignment horizontal="right" vertical="center" wrapText="1"/>
    </xf>
    <xf numFmtId="0" fontId="0" fillId="0" borderId="1" xfId="0" applyBorder="1"/>
    <xf numFmtId="0" fontId="12" fillId="0" borderId="0" xfId="0" applyFont="1" applyAlignment="1">
      <alignment horizontal="right"/>
    </xf>
    <xf numFmtId="0" fontId="7" fillId="8" borderId="0" xfId="0" applyFont="1" applyFill="1"/>
    <xf numFmtId="0" fontId="16" fillId="5" borderId="0" xfId="0" applyFont="1" applyFill="1"/>
    <xf numFmtId="0" fontId="16" fillId="6" borderId="0" xfId="0" applyFont="1" applyFill="1"/>
    <xf numFmtId="0" fontId="16" fillId="7" borderId="0" xfId="0" applyFont="1" applyFill="1"/>
    <xf numFmtId="0" fontId="3" fillId="9" borderId="0" xfId="0" applyFont="1" applyFill="1"/>
    <xf numFmtId="0" fontId="7" fillId="9" borderId="0" xfId="0" applyFont="1" applyFill="1"/>
    <xf numFmtId="0" fontId="0" fillId="11" borderId="0" xfId="0" applyFill="1"/>
    <xf numFmtId="0" fontId="0" fillId="3" borderId="0" xfId="0" applyFill="1"/>
    <xf numFmtId="0" fontId="17" fillId="3" borderId="0" xfId="0" applyFont="1" applyFill="1" applyAlignment="1">
      <alignment horizontal="center" vertical="center" wrapText="1"/>
    </xf>
    <xf numFmtId="0" fontId="18" fillId="3" borderId="0" xfId="0" applyFont="1" applyFill="1"/>
    <xf numFmtId="0" fontId="16" fillId="10" borderId="15" xfId="0" applyFont="1" applyFill="1" applyBorder="1" applyAlignment="1">
      <alignment horizontal="center" vertical="center"/>
    </xf>
    <xf numFmtId="0" fontId="14" fillId="10" borderId="15" xfId="0" applyFont="1" applyFill="1" applyBorder="1" applyAlignment="1">
      <alignment horizontal="center" vertical="center"/>
    </xf>
    <xf numFmtId="0" fontId="14" fillId="10" borderId="16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left" vertical="top" indent="2"/>
    </xf>
    <xf numFmtId="0" fontId="21" fillId="0" borderId="17" xfId="0" applyFont="1" applyBorder="1" applyAlignment="1">
      <alignment horizontal="left" vertical="top" wrapText="1" indent="1"/>
    </xf>
    <xf numFmtId="0" fontId="7" fillId="0" borderId="17" xfId="0" applyFont="1" applyBorder="1" applyAlignment="1">
      <alignment horizontal="right" vertical="top"/>
    </xf>
    <xf numFmtId="0" fontId="0" fillId="9" borderId="17" xfId="0" applyFill="1" applyBorder="1" applyProtection="1">
      <protection locked="0"/>
    </xf>
    <xf numFmtId="0" fontId="7" fillId="0" borderId="17" xfId="0" applyFont="1" applyBorder="1" applyAlignment="1">
      <alignment horizontal="right"/>
    </xf>
    <xf numFmtId="0" fontId="9" fillId="9" borderId="17" xfId="0" applyFont="1" applyFill="1" applyBorder="1" applyProtection="1">
      <protection locked="0"/>
    </xf>
    <xf numFmtId="0" fontId="7" fillId="0" borderId="17" xfId="0" applyFont="1" applyBorder="1" applyAlignment="1">
      <alignment horizontal="right" vertical="top" wrapText="1"/>
    </xf>
    <xf numFmtId="0" fontId="9" fillId="9" borderId="17" xfId="0" applyFont="1" applyFill="1" applyBorder="1" applyAlignment="1" applyProtection="1">
      <alignment horizontal="left"/>
      <protection locked="0"/>
    </xf>
    <xf numFmtId="0" fontId="6" fillId="0" borderId="17" xfId="0" applyFont="1" applyBorder="1" applyAlignment="1">
      <alignment horizontal="right" vertical="top" wrapText="1"/>
    </xf>
    <xf numFmtId="0" fontId="3" fillId="11" borderId="0" xfId="0" applyFont="1" applyFill="1"/>
    <xf numFmtId="0" fontId="14" fillId="3" borderId="17" xfId="0" applyFont="1" applyFill="1" applyBorder="1"/>
    <xf numFmtId="0" fontId="0" fillId="0" borderId="17" xfId="0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top"/>
    </xf>
    <xf numFmtId="0" fontId="21" fillId="0" borderId="18" xfId="0" quotePrefix="1" applyFont="1" applyBorder="1" applyAlignment="1">
      <alignment horizontal="center" vertical="top"/>
    </xf>
    <xf numFmtId="3" fontId="4" fillId="9" borderId="19" xfId="0" applyNumberFormat="1" applyFont="1" applyFill="1" applyBorder="1" applyAlignment="1" applyProtection="1">
      <alignment horizontal="left" vertical="top"/>
      <protection locked="0"/>
    </xf>
    <xf numFmtId="0" fontId="4" fillId="9" borderId="19" xfId="0" applyFont="1" applyFill="1" applyBorder="1" applyAlignment="1" applyProtection="1">
      <alignment horizontal="left" vertical="top" wrapText="1"/>
      <protection locked="0"/>
    </xf>
    <xf numFmtId="0" fontId="4" fillId="9" borderId="19" xfId="0" applyFont="1" applyFill="1" applyBorder="1" applyAlignment="1" applyProtection="1">
      <alignment horizontal="left" vertical="top"/>
      <protection locked="0"/>
    </xf>
    <xf numFmtId="0" fontId="15" fillId="9" borderId="17" xfId="0" applyFont="1" applyFill="1" applyBorder="1" applyAlignment="1" applyProtection="1">
      <alignment horizontal="left" vertical="top"/>
      <protection locked="0"/>
    </xf>
    <xf numFmtId="0" fontId="21" fillId="0" borderId="18" xfId="0" applyFont="1" applyBorder="1" applyAlignment="1">
      <alignment horizontal="left" vertical="top" wrapText="1" indent="1"/>
    </xf>
    <xf numFmtId="0" fontId="21" fillId="0" borderId="20" xfId="0" applyFont="1" applyBorder="1" applyAlignment="1">
      <alignment horizontal="center" vertical="top"/>
    </xf>
    <xf numFmtId="0" fontId="16" fillId="12" borderId="0" xfId="0" applyFont="1" applyFill="1"/>
    <xf numFmtId="0" fontId="4" fillId="9" borderId="21" xfId="0" applyFont="1" applyFill="1" applyBorder="1" applyAlignment="1" applyProtection="1">
      <alignment horizontal="centerContinuous" vertical="top" wrapText="1"/>
      <protection locked="0"/>
    </xf>
    <xf numFmtId="0" fontId="10" fillId="0" borderId="0" xfId="0" applyFont="1"/>
    <xf numFmtId="0" fontId="0" fillId="0" borderId="0" xfId="0" applyAlignment="1">
      <alignment horizontal="center"/>
    </xf>
    <xf numFmtId="0" fontId="0" fillId="13" borderId="1" xfId="0" applyFill="1" applyBorder="1" applyAlignment="1">
      <alignment horizontal="center" vertical="center"/>
    </xf>
    <xf numFmtId="1" fontId="0" fillId="13" borderId="1" xfId="0" applyNumberFormat="1" applyFill="1" applyBorder="1" applyAlignment="1">
      <alignment horizontal="center" vertical="center"/>
    </xf>
    <xf numFmtId="0" fontId="5" fillId="13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1" fillId="2" borderId="0" xfId="0" applyFont="1" applyFill="1" applyAlignment="1">
      <alignment horizontal="left" vertical="center" wrapText="1"/>
    </xf>
    <xf numFmtId="0" fontId="14" fillId="3" borderId="0" xfId="0" applyFont="1" applyFill="1" applyAlignment="1">
      <alignment horizontal="center" vertical="center" wrapText="1"/>
    </xf>
    <xf numFmtId="0" fontId="15" fillId="0" borderId="17" xfId="0" applyFont="1" applyBorder="1" applyAlignment="1">
      <alignment horizontal="right"/>
    </xf>
    <xf numFmtId="0" fontId="22" fillId="4" borderId="14" xfId="1" applyFont="1" applyFill="1" applyBorder="1" applyAlignment="1">
      <alignment horizontal="left" vertical="top" wrapText="1"/>
    </xf>
    <xf numFmtId="0" fontId="6" fillId="9" borderId="3" xfId="0" applyFont="1" applyFill="1" applyBorder="1" applyAlignment="1" applyProtection="1">
      <alignment horizontal="center" vertical="top"/>
      <protection locked="0"/>
    </xf>
    <xf numFmtId="0" fontId="6" fillId="9" borderId="4" xfId="0" applyFont="1" applyFill="1" applyBorder="1" applyAlignment="1" applyProtection="1">
      <alignment horizontal="center" vertical="top"/>
      <protection locked="0"/>
    </xf>
    <xf numFmtId="0" fontId="3" fillId="5" borderId="0" xfId="0" applyFont="1" applyFill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top" wrapText="1"/>
    </xf>
    <xf numFmtId="0" fontId="21" fillId="9" borderId="22" xfId="0" applyFont="1" applyFill="1" applyBorder="1" applyAlignment="1" applyProtection="1">
      <alignment horizontal="center" vertical="top" wrapText="1"/>
      <protection locked="0"/>
    </xf>
    <xf numFmtId="0" fontId="14" fillId="3" borderId="17" xfId="0" applyFont="1" applyFill="1" applyBorder="1" applyAlignment="1">
      <alignment horizontal="center"/>
    </xf>
  </cellXfs>
  <cellStyles count="2">
    <cellStyle name="Normal" xfId="0" builtinId="0"/>
    <cellStyle name="Total" xfId="1" builtinId="25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E5F00"/>
      <color rgb="FF989897"/>
      <color rgb="FF00549A"/>
      <color rgb="FFF8AC00"/>
      <color rgb="FFF3F2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'Backend Hidden'!$B$40</c:f>
          <c:strCache>
            <c:ptCount val="1"/>
            <c:pt idx="0">
              <c:v>Motor Target Performance Requirements</c:v>
            </c:pt>
          </c:strCache>
        </c:strRef>
      </c:tx>
      <c:layout>
        <c:manualLayout>
          <c:xMode val="edge"/>
          <c:yMode val="edge"/>
          <c:x val="2.7686734470691164E-2"/>
          <c:y val="1.17144384313124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'Backend Hidden'!$J$22</c:f>
              <c:strCache>
                <c:ptCount val="1"/>
                <c:pt idx="0">
                  <c:v>Motor Peak Torque </c:v>
                </c:pt>
              </c:strCache>
            </c:strRef>
          </c:tx>
          <c:spPr>
            <a:ln>
              <a:solidFill>
                <a:srgbClr val="4472C4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5A-492E-9740-5F10D23530C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5A-492E-9740-5F10D23530C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5A-492E-9740-5F10D23530C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65A-492E-9740-5F10D23530C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5A-492E-9740-5F10D23530C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65A-492E-9740-5F10D23530C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5A-492E-9740-5F10D23530C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65A-492E-9740-5F10D23530C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5A-492E-9740-5F10D23530C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5A-492E-9740-5F10D23530C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5A-492E-9740-5F10D23530C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rgbClr val="4472C4"/>
                </a:solidFill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1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LeaderLines val="1"/>
              </c:ext>
            </c:extLst>
          </c:dLbls>
          <c:xVal>
            <c:numRef>
              <c:f>'Backend Hidden'!$B$47:$B$58</c:f>
              <c:numCache>
                <c:formatCode>0</c:formatCode>
                <c:ptCount val="12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'Backend Hidden'!$C$47:$C$58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894-4248-A94E-0FBAC97280D3}"/>
            </c:ext>
          </c:extLst>
        </c:ser>
        <c:ser>
          <c:idx val="0"/>
          <c:order val="1"/>
          <c:tx>
            <c:strRef>
              <c:f>'Backend Hidden'!$J$23</c:f>
              <c:strCache>
                <c:ptCount val="1"/>
                <c:pt idx="0">
                  <c:v>Motor Cont. Torque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dLbls>
            <c:dLbl>
              <c:idx val="1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F-365A-492E-9740-5F10D23530C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'Backend Hidden'!$F$47:$F$58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'Backend Hidden'!$G$47:$G$58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894-4248-A94E-0FBAC9728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0781384"/>
        <c:axId val="1290781776"/>
      </c:scatterChart>
      <c:scatterChart>
        <c:scatterStyle val="lineMarker"/>
        <c:varyColors val="0"/>
        <c:ser>
          <c:idx val="2"/>
          <c:order val="2"/>
          <c:tx>
            <c:strRef>
              <c:f>'Backend Hidden'!$J$24</c:f>
              <c:strCache>
                <c:ptCount val="1"/>
                <c:pt idx="0">
                  <c:v>Motor Peak Power</c:v>
                </c:pt>
              </c:strCache>
            </c:strRef>
          </c:tx>
          <c:spPr>
            <a:ln>
              <a:solidFill>
                <a:srgbClr val="ED7D31"/>
              </a:solidFill>
              <a:prstDash val="solid"/>
            </a:ln>
          </c:spPr>
          <c:marker>
            <c:symbol val="none"/>
          </c:marker>
          <c:dLbls>
            <c:dLbl>
              <c:idx val="11"/>
              <c:spPr>
                <a:solidFill>
                  <a:sysClr val="window" lastClr="FFFFFF"/>
                </a:solidFill>
                <a:ln>
                  <a:solidFill>
                    <a:srgbClr val="ED7D31"/>
                  </a:solidFill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E-365A-492E-9740-5F10D23530C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'Backend Hidden'!$B$47:$B$58</c:f>
              <c:numCache>
                <c:formatCode>0</c:formatCode>
                <c:ptCount val="12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'Backend Hidden'!$D$47:$D$58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894-4248-A94E-0FBAC97280D3}"/>
            </c:ext>
          </c:extLst>
        </c:ser>
        <c:ser>
          <c:idx val="3"/>
          <c:order val="3"/>
          <c:tx>
            <c:strRef>
              <c:f>'Backend Hidden'!$J$25</c:f>
              <c:strCache>
                <c:ptCount val="1"/>
                <c:pt idx="0">
                  <c:v>Motor Cont. Power</c:v>
                </c:pt>
              </c:strCache>
            </c:strRef>
          </c:tx>
          <c:spPr>
            <a:ln>
              <a:solidFill>
                <a:srgbClr val="ED7D31"/>
              </a:solidFill>
              <a:prstDash val="dash"/>
            </a:ln>
          </c:spPr>
          <c:marker>
            <c:symbol val="none"/>
          </c:marker>
          <c:dLbls>
            <c:dLbl>
              <c:idx val="11"/>
              <c:spPr>
                <a:solidFill>
                  <a:sysClr val="window" lastClr="FFFFFF"/>
                </a:solidFill>
                <a:ln>
                  <a:solidFill>
                    <a:srgbClr val="ED7D31"/>
                  </a:solidFill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rgbClr val="FE5F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0-365A-492E-9740-5F10D23530C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E5F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LeaderLines val="1"/>
              </c:ext>
            </c:extLst>
          </c:dLbls>
          <c:xVal>
            <c:numRef>
              <c:f>'Backend Hidden'!$F$47:$F$58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'Backend Hidden'!$H$47:$H$58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894-4248-A94E-0FBAC9728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0782560"/>
        <c:axId val="1290782168"/>
      </c:scatterChart>
      <c:valAx>
        <c:axId val="1290781384"/>
        <c:scaling>
          <c:orientation val="minMax"/>
        </c:scaling>
        <c:delete val="0"/>
        <c:axPos val="b"/>
        <c:minorGridlines>
          <c:spPr>
            <a:ln w="3175">
              <a:solidFill>
                <a:sysClr val="window" lastClr="FFFFFF">
                  <a:lumMod val="85000"/>
                </a:sysClr>
              </a:solidFill>
            </a:ln>
          </c:spPr>
        </c:minorGridlines>
        <c:title>
          <c:tx>
            <c:strRef>
              <c:f>'Backend Hidden'!$J$28</c:f>
              <c:strCache>
                <c:ptCount val="1"/>
                <c:pt idx="0">
                  <c:v>Motor Speed, RPM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0781776"/>
        <c:crosses val="autoZero"/>
        <c:crossBetween val="midCat"/>
      </c:valAx>
      <c:valAx>
        <c:axId val="1290781776"/>
        <c:scaling>
          <c:orientation val="minMax"/>
          <c:min val="0"/>
        </c:scaling>
        <c:delete val="0"/>
        <c:axPos val="l"/>
        <c:title>
          <c:tx>
            <c:strRef>
              <c:f>'Backend Hidden'!$J$27</c:f>
              <c:strCache>
                <c:ptCount val="1"/>
                <c:pt idx="0">
                  <c:v>Motor Torque, Nm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0781384"/>
        <c:crosses val="autoZero"/>
        <c:crossBetween val="midCat"/>
      </c:valAx>
      <c:valAx>
        <c:axId val="1290782168"/>
        <c:scaling>
          <c:orientation val="minMax"/>
        </c:scaling>
        <c:delete val="0"/>
        <c:axPos val="r"/>
        <c:minorGridlines>
          <c:spPr>
            <a:ln w="3175">
              <a:solidFill>
                <a:sysClr val="window" lastClr="FFFFFF">
                  <a:lumMod val="85000"/>
                </a:sysClr>
              </a:solidFill>
            </a:ln>
          </c:spPr>
        </c:minorGridlines>
        <c:title>
          <c:tx>
            <c:strRef>
              <c:f>'Backend Hidden'!$J$29</c:f>
              <c:strCache>
                <c:ptCount val="1"/>
                <c:pt idx="0">
                  <c:v>Motor Power, kW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0782560"/>
        <c:crosses val="max"/>
        <c:crossBetween val="midCat"/>
      </c:valAx>
      <c:valAx>
        <c:axId val="1290782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90782168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3.5065000007880605E-2"/>
          <c:y val="6.201086568469992E-2"/>
          <c:w val="0.90626840528860064"/>
          <c:h val="0.113482973256613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</a:sysClr>
      </a:solidFill>
    </a:ln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31749</xdr:colOff>
      <xdr:row>0</xdr:row>
      <xdr:rowOff>98042</xdr:rowOff>
    </xdr:from>
    <xdr:to>
      <xdr:col>20</xdr:col>
      <xdr:colOff>460097</xdr:colOff>
      <xdr:row>18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B60DDD5-E836-4699-8502-D79C39082F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13093</xdr:colOff>
      <xdr:row>18</xdr:row>
      <xdr:rowOff>46159</xdr:rowOff>
    </xdr:from>
    <xdr:to>
      <xdr:col>20</xdr:col>
      <xdr:colOff>470291</xdr:colOff>
      <xdr:row>19</xdr:row>
      <xdr:rowOff>74734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59EB60C-5D89-4453-8359-4B840125D0EA}"/>
            </a:ext>
          </a:extLst>
        </xdr:cNvPr>
        <xdr:cNvSpPr txBox="1"/>
      </xdr:nvSpPr>
      <xdr:spPr>
        <a:xfrm>
          <a:off x="11487055" y="4779351"/>
          <a:ext cx="7146678" cy="306998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400" b="1">
              <a:solidFill>
                <a:schemeClr val="bg2"/>
              </a:solidFill>
            </a:rPr>
            <a:t>&lt;- Please enter data on the left hand side</a:t>
          </a:r>
          <a:r>
            <a:rPr lang="en-GB" sz="1400" b="1" baseline="0">
              <a:solidFill>
                <a:schemeClr val="bg2"/>
              </a:solidFill>
            </a:rPr>
            <a:t> of this sheet. This graph will populate automatically. </a:t>
          </a:r>
          <a:endParaRPr lang="en-GB" sz="1400" b="1">
            <a:solidFill>
              <a:schemeClr val="bg2"/>
            </a:solidFill>
          </a:endParaRPr>
        </a:p>
      </xdr:txBody>
    </xdr:sp>
    <xdr:clientData/>
  </xdr:twoCellAnchor>
  <xdr:twoCellAnchor>
    <xdr:from>
      <xdr:col>4</xdr:col>
      <xdr:colOff>1066800</xdr:colOff>
      <xdr:row>6</xdr:row>
      <xdr:rowOff>38100</xdr:rowOff>
    </xdr:from>
    <xdr:to>
      <xdr:col>5</xdr:col>
      <xdr:colOff>161925</xdr:colOff>
      <xdr:row>7</xdr:row>
      <xdr:rowOff>114300</xdr:rowOff>
    </xdr:to>
    <xdr:sp macro="" textlink="">
      <xdr:nvSpPr>
        <xdr:cNvPr id="6" name="Arrow: Down 5">
          <a:extLst>
            <a:ext uri="{FF2B5EF4-FFF2-40B4-BE49-F238E27FC236}">
              <a16:creationId xmlns:a16="http://schemas.microsoft.com/office/drawing/2014/main" id="{DCBFB0D8-5567-44C7-BD32-9CDDDD64F8E5}"/>
            </a:ext>
          </a:extLst>
        </xdr:cNvPr>
        <xdr:cNvSpPr/>
      </xdr:nvSpPr>
      <xdr:spPr>
        <a:xfrm>
          <a:off x="8477250" y="1914525"/>
          <a:ext cx="257175" cy="266700"/>
        </a:xfrm>
        <a:prstGeom prst="downArrow">
          <a:avLst/>
        </a:prstGeom>
        <a:solidFill>
          <a:schemeClr val="bg1"/>
        </a:solidFill>
        <a:ln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185738</xdr:colOff>
      <xdr:row>4</xdr:row>
      <xdr:rowOff>185738</xdr:rowOff>
    </xdr:from>
    <xdr:to>
      <xdr:col>3</xdr:col>
      <xdr:colOff>452438</xdr:colOff>
      <xdr:row>6</xdr:row>
      <xdr:rowOff>33338</xdr:rowOff>
    </xdr:to>
    <xdr:sp macro="" textlink="">
      <xdr:nvSpPr>
        <xdr:cNvPr id="9" name="Arrow: Down 8">
          <a:extLst>
            <a:ext uri="{FF2B5EF4-FFF2-40B4-BE49-F238E27FC236}">
              <a16:creationId xmlns:a16="http://schemas.microsoft.com/office/drawing/2014/main" id="{4B19EA0E-8B20-49E4-9BE9-FB805C6A5D18}"/>
            </a:ext>
          </a:extLst>
        </xdr:cNvPr>
        <xdr:cNvSpPr/>
      </xdr:nvSpPr>
      <xdr:spPr>
        <a:xfrm rot="5400000">
          <a:off x="7043738" y="1652588"/>
          <a:ext cx="247650" cy="266700"/>
        </a:xfrm>
        <a:prstGeom prst="downArrow">
          <a:avLst/>
        </a:prstGeom>
        <a:solidFill>
          <a:schemeClr val="bg1"/>
        </a:solidFill>
        <a:ln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116840</xdr:colOff>
      <xdr:row>0</xdr:row>
      <xdr:rowOff>140970</xdr:rowOff>
    </xdr:from>
    <xdr:to>
      <xdr:col>0</xdr:col>
      <xdr:colOff>1389591</xdr:colOff>
      <xdr:row>1</xdr:row>
      <xdr:rowOff>20519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56FAF1-FDC6-1DCF-4BEC-1D5C0D0BF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840" y="140970"/>
          <a:ext cx="1272751" cy="464596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0.78145</cdr:x>
      <cdr:y>0</cdr:y>
    </cdr:from>
    <cdr:to>
      <cdr:x>1</cdr:x>
      <cdr:y>0.05126</cdr:y>
    </cdr:to>
    <cdr:sp macro="" textlink="'Backend Hidden'!$M$22">
      <cdr:nvSpPr>
        <cdr:cNvPr id="2" name="TextBox 1"/>
        <cdr:cNvSpPr txBox="1"/>
      </cdr:nvSpPr>
      <cdr:spPr>
        <a:xfrm xmlns:a="http://schemas.openxmlformats.org/drawingml/2006/main">
          <a:off x="5585548" y="0"/>
          <a:ext cx="1562124" cy="23980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28573F7A-D515-4AE6-A039-AF01E5D19304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0</a:t>
          </a:fld>
          <a:endParaRPr lang="en-GB" sz="800" b="1"/>
        </a:p>
      </cdr:txBody>
    </cdr:sp>
  </cdr:relSizeAnchor>
  <cdr:relSizeAnchor xmlns:cdr="http://schemas.openxmlformats.org/drawingml/2006/chartDrawing">
    <cdr:from>
      <cdr:x>0.66257</cdr:x>
      <cdr:y>0.00431</cdr:y>
    </cdr:from>
    <cdr:to>
      <cdr:x>0.73515</cdr:x>
      <cdr:y>0.08362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634831" y="19050"/>
          <a:ext cx="507717" cy="350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/>
            <a:t>Requirements</a:t>
          </a:r>
        </a:p>
        <a:p xmlns:a="http://schemas.openxmlformats.org/drawingml/2006/main">
          <a:r>
            <a:rPr lang="en-GB" sz="800"/>
            <a:t>Reference:</a:t>
          </a:r>
        </a:p>
      </cdr:txBody>
    </cdr:sp>
  </cdr:relSizeAnchor>
  <cdr:relSizeAnchor xmlns:cdr="http://schemas.openxmlformats.org/drawingml/2006/chartDrawing">
    <cdr:from>
      <cdr:x>0.00235</cdr:x>
      <cdr:y>0.93068</cdr:y>
    </cdr:from>
    <cdr:to>
      <cdr:x>0.27833</cdr:x>
      <cdr:y>0.98707</cdr:y>
    </cdr:to>
    <cdr:sp macro="" textlink="'Backend Hidden'!$B$42">
      <cdr:nvSpPr>
        <cdr:cNvPr id="4" name="TextBox 3"/>
        <cdr:cNvSpPr txBox="1"/>
      </cdr:nvSpPr>
      <cdr:spPr>
        <a:xfrm xmlns:a="http://schemas.openxmlformats.org/drawingml/2006/main">
          <a:off x="16438" y="4114781"/>
          <a:ext cx="1930583" cy="2493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892264B4-50CF-43DE-B04C-BAA0C0C2B5A5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Application Requirements Version 3</a:t>
          </a:fld>
          <a:endParaRPr lang="en-GB" sz="500" b="0" i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0.70614</cdr:x>
      <cdr:y>0.93842</cdr:y>
    </cdr:from>
    <cdr:to>
      <cdr:x>0.77872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7561944" y="5184321"/>
          <a:ext cx="777246" cy="3401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900"/>
            <a:t>Requirements</a:t>
          </a:r>
        </a:p>
        <a:p xmlns:a="http://schemas.openxmlformats.org/drawingml/2006/main">
          <a:pPr algn="r"/>
          <a:r>
            <a:rPr lang="en-GB" sz="900"/>
            <a:t>Number:</a:t>
          </a:r>
        </a:p>
      </cdr:txBody>
    </cdr:sp>
  </cdr:relSizeAnchor>
  <cdr:relSizeAnchor xmlns:cdr="http://schemas.openxmlformats.org/drawingml/2006/chartDrawing">
    <cdr:from>
      <cdr:x>0.78145</cdr:x>
      <cdr:y>0.0285</cdr:y>
    </cdr:from>
    <cdr:to>
      <cdr:x>1</cdr:x>
      <cdr:y>0.07976</cdr:y>
    </cdr:to>
    <cdr:sp macro="" textlink="'Customer Requirements Input'!$C$12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0854C55C-F4D1-4E8F-86B9-3F6581C7D2C9}"/>
            </a:ext>
          </a:extLst>
        </cdr:cNvPr>
        <cdr:cNvSpPr txBox="1"/>
      </cdr:nvSpPr>
      <cdr:spPr>
        <a:xfrm xmlns:a="http://schemas.openxmlformats.org/drawingml/2006/main">
          <a:off x="5585548" y="133350"/>
          <a:ext cx="1562124" cy="23980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DA496D09-1885-47C9-9EEA-4A6EF7FC69F9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 </a:t>
          </a:fld>
          <a:endParaRPr lang="en-GB" sz="4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584200</xdr:colOff>
      <xdr:row>0</xdr:row>
      <xdr:rowOff>160034</xdr:rowOff>
    </xdr:from>
    <xdr:to>
      <xdr:col>6</xdr:col>
      <xdr:colOff>1774190</xdr:colOff>
      <xdr:row>3</xdr:row>
      <xdr:rowOff>19912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EFCE6F-0335-414F-B9A9-B1C6B4CD2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74300" y="160034"/>
          <a:ext cx="1193800" cy="421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Helix">
      <a:dk1>
        <a:srgbClr val="000000"/>
      </a:dk1>
      <a:lt1>
        <a:srgbClr val="FE5E00"/>
      </a:lt1>
      <a:dk2>
        <a:srgbClr val="000000"/>
      </a:dk2>
      <a:lt2>
        <a:srgbClr val="FFFFFF"/>
      </a:lt2>
      <a:accent1>
        <a:srgbClr val="FE5E00"/>
      </a:accent1>
      <a:accent2>
        <a:srgbClr val="989897"/>
      </a:accent2>
      <a:accent3>
        <a:srgbClr val="00549A"/>
      </a:accent3>
      <a:accent4>
        <a:srgbClr val="F8AC00"/>
      </a:accent4>
      <a:accent5>
        <a:srgbClr val="E31F18"/>
      </a:accent5>
      <a:accent6>
        <a:srgbClr val="F3F2EF"/>
      </a:accent6>
      <a:hlink>
        <a:srgbClr val="FE5E00"/>
      </a:hlink>
      <a:folHlink>
        <a:srgbClr val="FE5E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AA2F0-D483-4F05-B7AD-D7474A8FBCDA}">
  <sheetPr codeName="Sheet1">
    <pageSetUpPr fitToPage="1"/>
  </sheetPr>
  <dimension ref="A1:V50"/>
  <sheetViews>
    <sheetView showGridLines="0" tabSelected="1" zoomScale="90" zoomScaleNormal="90" zoomScaleSheetLayoutView="100" workbookViewId="0">
      <selection activeCell="C3" sqref="C3"/>
    </sheetView>
  </sheetViews>
  <sheetFormatPr defaultColWidth="9.109375" defaultRowHeight="14.4" x14ac:dyDescent="0.3"/>
  <cols>
    <col min="1" max="1" width="22.33203125" customWidth="1"/>
    <col min="2" max="2" width="40.33203125" customWidth="1"/>
    <col min="3" max="3" width="58" customWidth="1"/>
    <col min="4" max="4" width="8.33203125" customWidth="1"/>
    <col min="5" max="5" width="17.33203125" customWidth="1"/>
    <col min="6" max="6" width="22.33203125" customWidth="1"/>
    <col min="7" max="7" width="2.88671875" customWidth="1"/>
    <col min="8" max="9" width="7.6640625" style="83" customWidth="1"/>
    <col min="10" max="19" width="9.109375" style="83"/>
    <col min="20" max="20" width="9.33203125" style="83" customWidth="1"/>
    <col min="21" max="21" width="6.88671875" style="83" customWidth="1"/>
  </cols>
  <sheetData>
    <row r="1" spans="1:22" ht="46.5" customHeight="1" x14ac:dyDescent="0.3">
      <c r="A1" s="51"/>
      <c r="B1" s="52"/>
      <c r="C1" s="53" t="s">
        <v>107</v>
      </c>
      <c r="D1" s="54"/>
      <c r="E1" s="90" t="s">
        <v>162</v>
      </c>
      <c r="F1" s="90"/>
      <c r="G1" s="52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1"/>
    </row>
    <row r="2" spans="1:22" ht="54" customHeight="1" x14ac:dyDescent="0.3">
      <c r="A2" s="67" t="s">
        <v>154</v>
      </c>
      <c r="B2" s="92" t="s">
        <v>161</v>
      </c>
      <c r="C2" s="92"/>
      <c r="D2" s="92"/>
      <c r="E2" s="92"/>
      <c r="F2" s="92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1"/>
    </row>
    <row r="3" spans="1:22" ht="15" x14ac:dyDescent="0.3">
      <c r="A3" s="67"/>
      <c r="B3" s="60" t="s">
        <v>76</v>
      </c>
      <c r="C3" s="61"/>
      <c r="D3" s="91" t="s">
        <v>75</v>
      </c>
      <c r="E3" s="91"/>
      <c r="F3" s="78" t="s">
        <v>72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1"/>
    </row>
    <row r="4" spans="1:22" ht="15" x14ac:dyDescent="0.3">
      <c r="A4" s="67"/>
      <c r="B4" s="62" t="s">
        <v>151</v>
      </c>
      <c r="C4" s="61"/>
      <c r="D4" s="44"/>
      <c r="E4" s="44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"/>
    </row>
    <row r="5" spans="1:22" ht="15.6" thickBot="1" x14ac:dyDescent="0.35">
      <c r="A5" s="67"/>
      <c r="B5" s="62" t="s">
        <v>152</v>
      </c>
      <c r="C5" s="61"/>
      <c r="D5" s="4"/>
      <c r="E5" s="4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1"/>
    </row>
    <row r="6" spans="1:22" ht="15.6" thickBot="1" x14ac:dyDescent="0.35">
      <c r="A6" s="67"/>
      <c r="B6" s="60" t="s">
        <v>86</v>
      </c>
      <c r="C6" s="61"/>
      <c r="D6" s="4"/>
      <c r="E6" s="93" t="s">
        <v>160</v>
      </c>
      <c r="F6" s="94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1"/>
    </row>
    <row r="7" spans="1:22" ht="15" x14ac:dyDescent="0.3">
      <c r="A7" s="67"/>
      <c r="B7" s="60" t="s">
        <v>87</v>
      </c>
      <c r="C7" s="61"/>
      <c r="D7" s="4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1"/>
    </row>
    <row r="8" spans="1:22" ht="15" x14ac:dyDescent="0.3">
      <c r="A8" s="67"/>
      <c r="B8" s="60" t="s">
        <v>77</v>
      </c>
      <c r="C8" s="63" t="s">
        <v>95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1"/>
    </row>
    <row r="9" spans="1:22" ht="15" x14ac:dyDescent="0.3">
      <c r="A9" s="67"/>
      <c r="B9" s="64" t="s">
        <v>78</v>
      </c>
      <c r="C9" s="65" t="s">
        <v>95</v>
      </c>
      <c r="E9" s="95" t="s">
        <v>163</v>
      </c>
      <c r="F9" s="95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1"/>
    </row>
    <row r="10" spans="1:22" ht="15" x14ac:dyDescent="0.3">
      <c r="A10" s="67"/>
      <c r="B10" s="64" t="s">
        <v>130</v>
      </c>
      <c r="C10" s="65" t="s">
        <v>95</v>
      </c>
      <c r="E10" s="95"/>
      <c r="F10" s="95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1"/>
    </row>
    <row r="11" spans="1:22" ht="15" x14ac:dyDescent="0.3">
      <c r="A11" s="67"/>
      <c r="B11" s="64" t="s">
        <v>143</v>
      </c>
      <c r="C11" s="65" t="s">
        <v>95</v>
      </c>
      <c r="E11" s="95"/>
      <c r="F11" s="95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"/>
    </row>
    <row r="12" spans="1:22" ht="15" x14ac:dyDescent="0.3">
      <c r="A12" s="67"/>
      <c r="B12" s="66" t="s">
        <v>79</v>
      </c>
      <c r="C12" s="61"/>
      <c r="E12" s="96"/>
      <c r="F12" s="96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1"/>
    </row>
    <row r="13" spans="1:22" ht="30" customHeight="1" x14ac:dyDescent="0.3">
      <c r="A13" s="49" t="s">
        <v>155</v>
      </c>
      <c r="B13" s="55" t="s">
        <v>41</v>
      </c>
      <c r="C13" s="56" t="s">
        <v>17</v>
      </c>
      <c r="D13" s="57" t="s">
        <v>18</v>
      </c>
      <c r="E13" s="57" t="s">
        <v>134</v>
      </c>
      <c r="F13" s="57" t="s">
        <v>105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1"/>
    </row>
    <row r="14" spans="1:22" s="5" customFormat="1" ht="20.25" customHeight="1" x14ac:dyDescent="0.3">
      <c r="A14" s="50"/>
      <c r="B14" s="58" t="s">
        <v>88</v>
      </c>
      <c r="C14" s="59" t="str">
        <f>IF(C10 = "Transmission Output","Please specify the maximum transmission output speed.","Please specify the maximum Motor Shaft speed.")</f>
        <v>Please specify the maximum Motor Shaft speed.</v>
      </c>
      <c r="D14" s="73" t="s">
        <v>34</v>
      </c>
      <c r="E14" s="75"/>
      <c r="F14" s="76"/>
      <c r="H14" s="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6"/>
    </row>
    <row r="15" spans="1:22" s="5" customFormat="1" ht="30" x14ac:dyDescent="0.3">
      <c r="A15" s="50"/>
      <c r="B15" s="58" t="s">
        <v>131</v>
      </c>
      <c r="C15" s="59" t="str">
        <f>IF(C10 = "Transmission Output","Please specify the maximum intermittent torque required at the transmission output and the expected duration.","Please specify the maximum intermittent torque required at the Motor Shaft and the expected duration.")</f>
        <v>Please specify the maximum intermittent torque required at the Motor Shaft and the expected duration.</v>
      </c>
      <c r="D15" s="73" t="str">
        <f>IF($F$3="S.I. / Metric","Nm","lb-ft")</f>
        <v>Nm</v>
      </c>
      <c r="E15" s="75"/>
      <c r="F15" s="76"/>
      <c r="H15" s="97" t="str">
        <f>IF('Backend Hidden'!D21&lt;1,"&lt;
&lt;  Please review 
&lt;  data entered
&lt;","")</f>
        <v/>
      </c>
      <c r="I15" s="97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6"/>
    </row>
    <row r="16" spans="1:22" s="5" customFormat="1" ht="30" customHeight="1" x14ac:dyDescent="0.3">
      <c r="A16" s="50"/>
      <c r="B16" s="58" t="s">
        <v>65</v>
      </c>
      <c r="C16" s="59" t="s">
        <v>132</v>
      </c>
      <c r="D16" s="73" t="str">
        <f>IF($F$3="S.I. / Metric","kW","BHP")</f>
        <v>kW</v>
      </c>
      <c r="E16" s="75"/>
      <c r="F16" s="76"/>
      <c r="H16" s="97"/>
      <c r="I16" s="97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6"/>
    </row>
    <row r="17" spans="1:22" s="5" customFormat="1" ht="30" x14ac:dyDescent="0.3">
      <c r="A17" s="50"/>
      <c r="B17" s="58" t="s">
        <v>64</v>
      </c>
      <c r="C17" s="59" t="str">
        <f>IF(C10 = "Transmission Output","Please specify the maximum continuous duty torque required at the transmission output.","Please specify the maximum  continuous duty torque required at the Motor Shaft.")</f>
        <v>Please specify the maximum  continuous duty torque required at the Motor Shaft.</v>
      </c>
      <c r="D17" s="73" t="str">
        <f>IF($F$3="S.I. / Metric","Nm","lb-ft")</f>
        <v>Nm</v>
      </c>
      <c r="E17" s="75"/>
      <c r="F17" s="76"/>
      <c r="H17" s="89" t="str">
        <f>IF('Backend Hidden'!H21&lt;1,"&lt;
&lt;  Please review 
&lt;  data entered
&lt;","")</f>
        <v/>
      </c>
      <c r="I17" s="89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6"/>
    </row>
    <row r="18" spans="1:22" s="5" customFormat="1" ht="15" x14ac:dyDescent="0.3">
      <c r="A18" s="50"/>
      <c r="B18" s="58" t="s">
        <v>63</v>
      </c>
      <c r="C18" s="59" t="s">
        <v>133</v>
      </c>
      <c r="D18" s="73" t="str">
        <f>IF($F$3="S.I. / Metric","kW","BHP")</f>
        <v>kW</v>
      </c>
      <c r="E18" s="75"/>
      <c r="F18" s="76"/>
      <c r="H18" s="89"/>
      <c r="I18" s="89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6"/>
    </row>
    <row r="19" spans="1:22" s="5" customFormat="1" ht="29.25" customHeight="1" x14ac:dyDescent="0.3">
      <c r="A19" s="50"/>
      <c r="B19" s="58" t="s">
        <v>4</v>
      </c>
      <c r="C19" s="59" t="str">
        <f>IF(C10 = "Transmission Output","nMotor/nOutput (RPM/RPM): Please advise any preferred ratios or enter 'Free' if this is for the supplier to choose.","nMotor/nOutput (RPM/RPM) Shaft.")</f>
        <v>nMotor/nOutput (RPM/RPM) Shaft.</v>
      </c>
      <c r="D19" s="74" t="s">
        <v>60</v>
      </c>
      <c r="E19" s="75"/>
      <c r="F19" s="76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6"/>
    </row>
    <row r="20" spans="1:22" s="5" customFormat="1" ht="15" x14ac:dyDescent="0.3">
      <c r="A20" s="50"/>
      <c r="B20" s="58" t="s">
        <v>91</v>
      </c>
      <c r="C20" s="59" t="s">
        <v>106</v>
      </c>
      <c r="D20" s="73" t="s">
        <v>34</v>
      </c>
      <c r="E20" s="75"/>
      <c r="F20" s="76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6"/>
    </row>
    <row r="21" spans="1:22" s="5" customFormat="1" ht="15" x14ac:dyDescent="0.3">
      <c r="A21" s="50"/>
      <c r="B21" s="58" t="s">
        <v>92</v>
      </c>
      <c r="C21" s="59" t="s">
        <v>106</v>
      </c>
      <c r="D21" s="73" t="str">
        <f t="shared" ref="D21" si="0">IF($F$3="S.I. / Metric","mm","in")</f>
        <v>mm</v>
      </c>
      <c r="E21" s="75"/>
      <c r="F21" s="76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6"/>
    </row>
    <row r="22" spans="1:22" s="5" customFormat="1" ht="30" x14ac:dyDescent="0.3">
      <c r="A22" s="50"/>
      <c r="B22" s="58" t="s">
        <v>90</v>
      </c>
      <c r="C22" s="59" t="s">
        <v>137</v>
      </c>
      <c r="D22" s="73" t="str">
        <f>IF($F$3="S.I. / Metric","°C","°F")</f>
        <v>°C</v>
      </c>
      <c r="E22" s="75"/>
      <c r="F22" s="76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6"/>
    </row>
    <row r="23" spans="1:22" s="5" customFormat="1" ht="30" x14ac:dyDescent="0.3">
      <c r="A23" s="46" t="s">
        <v>157</v>
      </c>
      <c r="B23" s="58" t="s">
        <v>67</v>
      </c>
      <c r="C23" s="59" t="s">
        <v>145</v>
      </c>
      <c r="D23" s="73" t="s">
        <v>89</v>
      </c>
      <c r="E23" s="75"/>
      <c r="F23" s="76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6"/>
    </row>
    <row r="24" spans="1:22" s="5" customFormat="1" ht="15" x14ac:dyDescent="0.3">
      <c r="A24" s="46"/>
      <c r="B24" s="58" t="s">
        <v>68</v>
      </c>
      <c r="C24" s="59" t="s">
        <v>66</v>
      </c>
      <c r="D24" s="73" t="s">
        <v>89</v>
      </c>
      <c r="E24" s="75"/>
      <c r="F24" s="76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6"/>
    </row>
    <row r="25" spans="1:22" s="5" customFormat="1" ht="30" x14ac:dyDescent="0.3">
      <c r="A25" s="46"/>
      <c r="B25" s="58" t="s">
        <v>127</v>
      </c>
      <c r="C25" s="59" t="s">
        <v>164</v>
      </c>
      <c r="D25" s="73" t="s">
        <v>35</v>
      </c>
      <c r="E25" s="75"/>
      <c r="F25" s="76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6"/>
    </row>
    <row r="26" spans="1:22" s="5" customFormat="1" ht="36.75" customHeight="1" x14ac:dyDescent="0.3">
      <c r="A26" s="46"/>
      <c r="B26" s="58" t="s">
        <v>44</v>
      </c>
      <c r="C26" s="59" t="s">
        <v>165</v>
      </c>
      <c r="D26" s="73" t="s">
        <v>42</v>
      </c>
      <c r="E26" s="75"/>
      <c r="F26" s="76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6"/>
    </row>
    <row r="27" spans="1:22" s="5" customFormat="1" ht="15" x14ac:dyDescent="0.3">
      <c r="A27" s="47" t="s">
        <v>156</v>
      </c>
      <c r="B27" s="58" t="s">
        <v>43</v>
      </c>
      <c r="C27" s="59" t="s">
        <v>135</v>
      </c>
      <c r="D27" s="73" t="str">
        <f>IF($F$3="S.I. / Metric","kg","lb")</f>
        <v>kg</v>
      </c>
      <c r="E27" s="75"/>
      <c r="F27" s="76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6"/>
    </row>
    <row r="28" spans="1:22" s="5" customFormat="1" ht="15" x14ac:dyDescent="0.3">
      <c r="A28" s="47"/>
      <c r="B28" s="58" t="s">
        <v>45</v>
      </c>
      <c r="C28" s="59" t="s">
        <v>146</v>
      </c>
      <c r="D28" s="73" t="str">
        <f>IF($F$3="S.I. / Metric","mm","in")</f>
        <v>mm</v>
      </c>
      <c r="E28" s="75"/>
      <c r="F28" s="76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6"/>
    </row>
    <row r="29" spans="1:22" s="5" customFormat="1" ht="35.25" customHeight="1" x14ac:dyDescent="0.3">
      <c r="A29" s="47"/>
      <c r="B29" s="58" t="s">
        <v>80</v>
      </c>
      <c r="C29" s="59" t="s">
        <v>147</v>
      </c>
      <c r="D29" s="73" t="str">
        <f t="shared" ref="D29:D30" si="1">IF($F$3="S.I. / Metric","mm","in")</f>
        <v>mm</v>
      </c>
      <c r="E29" s="75"/>
      <c r="F29" s="76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6"/>
    </row>
    <row r="30" spans="1:22" s="5" customFormat="1" ht="30" x14ac:dyDescent="0.3">
      <c r="A30" s="47"/>
      <c r="B30" s="58" t="s">
        <v>81</v>
      </c>
      <c r="C30" s="59" t="s">
        <v>148</v>
      </c>
      <c r="D30" s="73" t="str">
        <f t="shared" si="1"/>
        <v>mm</v>
      </c>
      <c r="E30" s="75"/>
      <c r="F30" s="76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6"/>
    </row>
    <row r="31" spans="1:22" s="5" customFormat="1" ht="50.25" customHeight="1" x14ac:dyDescent="0.3">
      <c r="A31" s="47"/>
      <c r="B31" s="58" t="s">
        <v>53</v>
      </c>
      <c r="C31" s="59" t="s">
        <v>138</v>
      </c>
      <c r="D31" s="74" t="s">
        <v>60</v>
      </c>
      <c r="E31" s="77"/>
      <c r="F31" s="76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6"/>
    </row>
    <row r="32" spans="1:22" s="5" customFormat="1" ht="30" x14ac:dyDescent="0.3">
      <c r="A32" s="47"/>
      <c r="B32" s="58" t="s">
        <v>82</v>
      </c>
      <c r="C32" s="59" t="s">
        <v>136</v>
      </c>
      <c r="D32" s="74" t="s">
        <v>60</v>
      </c>
      <c r="E32" s="77"/>
      <c r="F32" s="76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6"/>
    </row>
    <row r="33" spans="1:22" s="5" customFormat="1" ht="45" x14ac:dyDescent="0.3">
      <c r="A33" s="48" t="s">
        <v>159</v>
      </c>
      <c r="B33" s="58" t="s">
        <v>83</v>
      </c>
      <c r="C33" s="59" t="s">
        <v>149</v>
      </c>
      <c r="D33" s="73" t="s">
        <v>48</v>
      </c>
      <c r="E33" s="77"/>
      <c r="F33" s="76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6"/>
    </row>
    <row r="34" spans="1:22" s="5" customFormat="1" ht="30" x14ac:dyDescent="0.3">
      <c r="A34" s="48"/>
      <c r="B34" s="58" t="s">
        <v>84</v>
      </c>
      <c r="C34" s="59" t="s">
        <v>46</v>
      </c>
      <c r="D34" s="73" t="s">
        <v>47</v>
      </c>
      <c r="E34" s="77"/>
      <c r="F34" s="76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6"/>
    </row>
    <row r="35" spans="1:22" s="5" customFormat="1" ht="15" x14ac:dyDescent="0.3">
      <c r="A35" s="48"/>
      <c r="B35" s="58" t="s">
        <v>85</v>
      </c>
      <c r="C35" s="59" t="s">
        <v>50</v>
      </c>
      <c r="D35" s="73" t="s">
        <v>49</v>
      </c>
      <c r="E35" s="77"/>
      <c r="F35" s="76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6"/>
    </row>
    <row r="36" spans="1:22" s="5" customFormat="1" ht="30" x14ac:dyDescent="0.3">
      <c r="A36" s="48"/>
      <c r="B36" s="58" t="s">
        <v>51</v>
      </c>
      <c r="C36" s="59" t="s">
        <v>52</v>
      </c>
      <c r="D36" s="80" t="s">
        <v>49</v>
      </c>
      <c r="E36" s="77"/>
      <c r="F36" s="76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6"/>
    </row>
    <row r="37" spans="1:22" s="5" customFormat="1" ht="60" x14ac:dyDescent="0.3">
      <c r="A37" s="45" t="s">
        <v>158</v>
      </c>
      <c r="B37" s="58" t="s">
        <v>1</v>
      </c>
      <c r="C37" s="79" t="s">
        <v>174</v>
      </c>
      <c r="D37" s="98"/>
      <c r="E37" s="98"/>
      <c r="F37" s="98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6"/>
    </row>
    <row r="38" spans="1:22" s="5" customFormat="1" ht="31.5" customHeight="1" x14ac:dyDescent="0.3">
      <c r="A38" s="45"/>
      <c r="B38" s="58" t="s">
        <v>2</v>
      </c>
      <c r="C38" s="79" t="s">
        <v>150</v>
      </c>
      <c r="D38" s="98"/>
      <c r="E38" s="98"/>
      <c r="F38" s="98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6"/>
    </row>
    <row r="39" spans="1:22" s="5" customFormat="1" ht="30" x14ac:dyDescent="0.3">
      <c r="A39" s="45"/>
      <c r="B39" s="58" t="s">
        <v>3</v>
      </c>
      <c r="C39" s="79" t="s">
        <v>125</v>
      </c>
      <c r="D39" s="98"/>
      <c r="E39" s="98"/>
      <c r="F39" s="98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6"/>
    </row>
    <row r="40" spans="1:22" s="5" customFormat="1" ht="15" x14ac:dyDescent="0.3">
      <c r="A40" s="45"/>
      <c r="B40" s="58" t="s">
        <v>139</v>
      </c>
      <c r="C40" s="79" t="s">
        <v>140</v>
      </c>
      <c r="D40" s="73" t="s">
        <v>175</v>
      </c>
      <c r="E40" s="82"/>
      <c r="F40" s="82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6"/>
    </row>
    <row r="41" spans="1:22" s="5" customFormat="1" ht="45" x14ac:dyDescent="0.3">
      <c r="A41" s="81" t="s">
        <v>166</v>
      </c>
      <c r="B41" s="58" t="s">
        <v>168</v>
      </c>
      <c r="C41" s="79" t="s">
        <v>169</v>
      </c>
      <c r="D41" s="98"/>
      <c r="E41" s="98"/>
      <c r="F41" s="98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6"/>
    </row>
    <row r="42" spans="1:22" s="5" customFormat="1" ht="45" x14ac:dyDescent="0.3">
      <c r="A42" s="81"/>
      <c r="B42" s="58" t="s">
        <v>170</v>
      </c>
      <c r="C42" s="79" t="s">
        <v>173</v>
      </c>
      <c r="D42" s="98"/>
      <c r="E42" s="98"/>
      <c r="F42" s="9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6"/>
    </row>
    <row r="43" spans="1:22" s="5" customFormat="1" ht="35.25" customHeight="1" x14ac:dyDescent="0.3">
      <c r="A43" s="81"/>
      <c r="B43" s="58" t="s">
        <v>171</v>
      </c>
      <c r="C43" s="79" t="s">
        <v>172</v>
      </c>
      <c r="D43" s="98"/>
      <c r="E43" s="98"/>
      <c r="F43" s="98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6"/>
    </row>
    <row r="44" spans="1:22" x14ac:dyDescent="0.3">
      <c r="B44" s="88" t="s">
        <v>167</v>
      </c>
      <c r="C44" s="88"/>
      <c r="D44" s="88"/>
      <c r="E44" s="88"/>
      <c r="F44" s="88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1"/>
    </row>
    <row r="45" spans="1:22" x14ac:dyDescent="0.3">
      <c r="B45" s="88"/>
      <c r="C45" s="88"/>
      <c r="D45" s="88"/>
      <c r="E45" s="88"/>
      <c r="F45" s="88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1"/>
    </row>
    <row r="46" spans="1:22" x14ac:dyDescent="0.3">
      <c r="A46" s="1"/>
      <c r="B46" s="1"/>
      <c r="C46" s="1"/>
      <c r="D46" s="1"/>
      <c r="E46" s="1"/>
      <c r="F46" s="1"/>
      <c r="G46" s="1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1"/>
    </row>
    <row r="47" spans="1:22" x14ac:dyDescent="0.3">
      <c r="A47" s="1"/>
      <c r="B47" s="1"/>
      <c r="C47" s="1"/>
      <c r="D47" s="1"/>
      <c r="E47" s="1"/>
      <c r="F47" s="1"/>
      <c r="G47" s="1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1"/>
    </row>
    <row r="48" spans="1:22" x14ac:dyDescent="0.3">
      <c r="A48" s="1"/>
      <c r="B48" s="1"/>
      <c r="C48" s="1"/>
      <c r="D48" s="1"/>
      <c r="E48" s="1"/>
      <c r="F48" s="1"/>
      <c r="G48" s="1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1"/>
    </row>
    <row r="49" spans="1:22" x14ac:dyDescent="0.3">
      <c r="A49" s="1"/>
      <c r="B49" s="1"/>
      <c r="C49" s="1"/>
      <c r="D49" s="1"/>
      <c r="E49" s="1"/>
      <c r="F49" s="1"/>
      <c r="G49" s="1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1"/>
    </row>
    <row r="50" spans="1:22" x14ac:dyDescent="0.3">
      <c r="A50" s="1"/>
      <c r="B50" s="1"/>
      <c r="C50" s="1"/>
      <c r="D50" s="1"/>
      <c r="E50" s="1"/>
      <c r="F50" s="1"/>
      <c r="G50" s="1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1"/>
    </row>
  </sheetData>
  <sheetProtection sheet="1" formatRows="0" selectLockedCells="1"/>
  <mergeCells count="14">
    <mergeCell ref="B44:F45"/>
    <mergeCell ref="H17:I18"/>
    <mergeCell ref="E1:F1"/>
    <mergeCell ref="D3:E3"/>
    <mergeCell ref="B2:F2"/>
    <mergeCell ref="E6:F6"/>
    <mergeCell ref="E9:F12"/>
    <mergeCell ref="H15:I16"/>
    <mergeCell ref="D42:F42"/>
    <mergeCell ref="D41:F41"/>
    <mergeCell ref="D43:F43"/>
    <mergeCell ref="D37:F37"/>
    <mergeCell ref="D38:F38"/>
    <mergeCell ref="D39:F39"/>
  </mergeCells>
  <conditionalFormatting sqref="E9:F12">
    <cfRule type="containsText" dxfId="1" priority="1" operator="containsText" text="Please">
      <formula>NOT(ISERROR(SEARCH("Please",E9)))</formula>
    </cfRule>
  </conditionalFormatting>
  <conditionalFormatting sqref="H15 H17">
    <cfRule type="containsText" dxfId="0" priority="7" operator="containsText" text="Please">
      <formula>NOT(ISERROR(SEARCH("Please",H15)))</formula>
    </cfRule>
  </conditionalFormatting>
  <dataValidations xWindow="899" yWindow="650" count="3">
    <dataValidation allowBlank="1" showInputMessage="1" showErrorMessage="1" promptTitle="Optional Power Cuve Data" prompt="The data can also be entered fully on the Optional Power Curve Data tab if known._x000a_" sqref="E15:E18" xr:uid="{911FC3D2-132F-4C6D-831A-C967DF8A85C1}"/>
    <dataValidation allowBlank="1" showInputMessage="1" showErrorMessage="1" promptTitle="Please specify" prompt="all known Policy requirements." sqref="E40:F40" xr:uid="{36D6032E-CFA1-45E6-A82F-5B7B706319D3}"/>
    <dataValidation allowBlank="1" showInputMessage="1" showErrorMessage="1" promptTitle="Please specify" prompt="any Warranty requirements." sqref="D41:D43 D37:D39" xr:uid="{5889AC79-8247-45E3-85B1-36F9FD86B983}"/>
  </dataValidations>
  <pageMargins left="0.7" right="0.7" top="0.75" bottom="0.75" header="0.3" footer="0.3"/>
  <pageSetup paperSize="8" scale="85" orientation="portrait" r:id="rId1"/>
  <ignoredErrors>
    <ignoredError sqref="D18 D16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xWindow="899" yWindow="650" count="7">
        <x14:dataValidation type="list" allowBlank="1" showInputMessage="1" showErrorMessage="1" xr:uid="{4B13424F-B47F-4F65-91A3-9AE9E45ED69D}">
          <x14:formula1>
            <xm:f>'Backend Hidden'!$J$3:$J$6</xm:f>
          </x14:formula1>
          <xm:sqref>E32</xm:sqref>
        </x14:dataValidation>
        <x14:dataValidation type="list" allowBlank="1" showInputMessage="1" showErrorMessage="1" xr:uid="{5EB19885-587B-46D9-BA06-B52EC971ABF3}">
          <x14:formula1>
            <xm:f>'Backend Hidden'!$I$3:$I$5</xm:f>
          </x14:formula1>
          <xm:sqref>E31</xm:sqref>
        </x14:dataValidation>
        <x14:dataValidation type="list" allowBlank="1" showInputMessage="1" showErrorMessage="1" xr:uid="{3C02C111-CA34-4B3E-99A3-70CF22091F39}">
          <x14:formula1>
            <xm:f>'Backend Hidden'!$K$3:$K$4</xm:f>
          </x14:formula1>
          <xm:sqref>F3</xm:sqref>
        </x14:dataValidation>
        <x14:dataValidation type="list" allowBlank="1" showInputMessage="1" showErrorMessage="1" xr:uid="{AF69D0A7-71FF-4C49-B188-22D0FB9C4117}">
          <x14:formula1>
            <xm:f>'Backend Hidden'!$F$3:$F$8</xm:f>
          </x14:formula1>
          <xm:sqref>C8</xm:sqref>
        </x14:dataValidation>
        <x14:dataValidation type="list" allowBlank="1" showInputMessage="1" showErrorMessage="1" xr:uid="{579B9B37-FB8F-4C50-B33F-57B93ADF12B7}">
          <x14:formula1>
            <xm:f>'Backend Hidden'!$M$3:$M$5</xm:f>
          </x14:formula1>
          <xm:sqref>C10</xm:sqref>
        </x14:dataValidation>
        <x14:dataValidation type="list" allowBlank="1" showInputMessage="1" showErrorMessage="1" xr:uid="{36A0F342-5751-4BA4-B566-11625D3E1DDE}">
          <x14:formula1>
            <xm:f>'Backend Hidden'!$N$3:$N$6</xm:f>
          </x14:formula1>
          <xm:sqref>C11</xm:sqref>
        </x14:dataValidation>
        <x14:dataValidation type="list" allowBlank="1" showInputMessage="1" showErrorMessage="1" xr:uid="{9EF90E75-1451-48C2-BB57-2D837C6A4A01}">
          <x14:formula1>
            <xm:f>'Backend Hidden'!$E$3:$E$14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A6113-9E86-4563-AB26-9EB3E664B9C2}">
  <sheetPr codeName="Sheet2"/>
  <dimension ref="B1:F14"/>
  <sheetViews>
    <sheetView showGridLines="0" workbookViewId="0">
      <selection activeCell="F23" sqref="F23"/>
    </sheetView>
  </sheetViews>
  <sheetFormatPr defaultColWidth="9.109375" defaultRowHeight="14.4" x14ac:dyDescent="0.3"/>
  <cols>
    <col min="2" max="2" width="18.109375" style="84" customWidth="1"/>
    <col min="3" max="4" width="19.33203125" style="84" customWidth="1"/>
    <col min="5" max="6" width="21.44140625" style="84" customWidth="1"/>
  </cols>
  <sheetData>
    <row r="1" spans="2:6" x14ac:dyDescent="0.3">
      <c r="C1" s="88" t="s">
        <v>108</v>
      </c>
      <c r="D1" s="88"/>
      <c r="E1" s="88" t="s">
        <v>109</v>
      </c>
      <c r="F1" s="88"/>
    </row>
    <row r="2" spans="2:6" x14ac:dyDescent="0.3">
      <c r="B2" s="85" t="s">
        <v>94</v>
      </c>
      <c r="C2" s="85" t="str">
        <f>"Peak Torque, "&amp;'Customer Requirements Input'!$D$15</f>
        <v>Peak Torque, Nm</v>
      </c>
      <c r="D2" s="85" t="str">
        <f>"Peak Power, "&amp;'Customer Requirements Input'!$D$16</f>
        <v>Peak Power, kW</v>
      </c>
      <c r="E2" s="85" t="str">
        <f>"Continuous Torque, "&amp;'Customer Requirements Input'!$D$15</f>
        <v>Continuous Torque, Nm</v>
      </c>
      <c r="F2" s="85" t="str">
        <f>"Continuous Power, "&amp;'Customer Requirements Input'!$D$16</f>
        <v>Continuous Power, kW</v>
      </c>
    </row>
    <row r="3" spans="2:6" ht="15" x14ac:dyDescent="0.3">
      <c r="B3" s="86">
        <v>1E-3</v>
      </c>
      <c r="C3" s="87"/>
      <c r="D3" s="87"/>
      <c r="E3" s="87"/>
      <c r="F3" s="87"/>
    </row>
    <row r="4" spans="2:6" ht="15" x14ac:dyDescent="0.3">
      <c r="B4" s="87"/>
      <c r="C4" s="87"/>
      <c r="D4" s="87"/>
      <c r="E4" s="87"/>
      <c r="F4" s="87"/>
    </row>
    <row r="5" spans="2:6" ht="15" x14ac:dyDescent="0.3">
      <c r="B5" s="87"/>
      <c r="C5" s="87"/>
      <c r="D5" s="87"/>
      <c r="E5" s="87"/>
      <c r="F5" s="87"/>
    </row>
    <row r="6" spans="2:6" ht="15" x14ac:dyDescent="0.3">
      <c r="B6" s="87"/>
      <c r="C6" s="87"/>
      <c r="D6" s="87"/>
      <c r="E6" s="87"/>
      <c r="F6" s="87"/>
    </row>
    <row r="7" spans="2:6" ht="15" x14ac:dyDescent="0.3">
      <c r="B7" s="87"/>
      <c r="C7" s="87"/>
      <c r="D7" s="87"/>
      <c r="E7" s="87"/>
      <c r="F7" s="87"/>
    </row>
    <row r="8" spans="2:6" ht="15" x14ac:dyDescent="0.3">
      <c r="B8" s="87"/>
      <c r="C8" s="87"/>
      <c r="D8" s="87"/>
      <c r="E8" s="87"/>
      <c r="F8" s="87"/>
    </row>
    <row r="9" spans="2:6" ht="15" x14ac:dyDescent="0.3">
      <c r="B9" s="87"/>
      <c r="C9" s="87"/>
      <c r="D9" s="87"/>
      <c r="E9" s="87"/>
      <c r="F9" s="87"/>
    </row>
    <row r="10" spans="2:6" ht="15" x14ac:dyDescent="0.3">
      <c r="B10" s="87"/>
      <c r="C10" s="87"/>
      <c r="D10" s="87"/>
      <c r="E10" s="87"/>
      <c r="F10" s="87"/>
    </row>
    <row r="11" spans="2:6" ht="15" x14ac:dyDescent="0.3">
      <c r="B11" s="87"/>
      <c r="C11" s="87"/>
      <c r="D11" s="87"/>
      <c r="E11" s="87"/>
      <c r="F11" s="87"/>
    </row>
    <row r="12" spans="2:6" ht="15" x14ac:dyDescent="0.3">
      <c r="B12" s="87"/>
      <c r="C12" s="87"/>
      <c r="D12" s="87"/>
      <c r="E12" s="87"/>
      <c r="F12" s="87"/>
    </row>
    <row r="13" spans="2:6" ht="15" x14ac:dyDescent="0.3">
      <c r="B13" s="87"/>
      <c r="C13" s="87"/>
      <c r="D13" s="87"/>
      <c r="E13" s="87"/>
      <c r="F13" s="87"/>
    </row>
    <row r="14" spans="2:6" ht="15" x14ac:dyDescent="0.3">
      <c r="B14" s="87"/>
      <c r="C14" s="87"/>
      <c r="D14" s="87"/>
      <c r="E14" s="87"/>
      <c r="F14" s="87"/>
    </row>
  </sheetData>
  <mergeCells count="2">
    <mergeCell ref="C1:D1"/>
    <mergeCell ref="E1:F1"/>
  </mergeCells>
  <dataValidations xWindow="183" yWindow="425" count="1">
    <dataValidation allowBlank="1" showInputMessage="1" showErrorMessage="1" promptTitle="Please complete full table" prompt="*" sqref="B4" xr:uid="{EE840940-E8D5-4018-B48E-A87766F6B92D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3036E-FD69-4B57-B7C4-654D3877DF3D}">
  <sheetPr codeName="Sheet3"/>
  <dimension ref="A2:N59"/>
  <sheetViews>
    <sheetView showGridLines="0" topLeftCell="A9" workbookViewId="0">
      <selection activeCell="G17" sqref="G17"/>
    </sheetView>
  </sheetViews>
  <sheetFormatPr defaultColWidth="9.109375" defaultRowHeight="14.4" x14ac:dyDescent="0.3"/>
  <cols>
    <col min="1" max="1" width="9.109375" style="2"/>
    <col min="2" max="2" width="18.44140625" style="2" bestFit="1" customWidth="1"/>
    <col min="3" max="3" width="18.33203125" style="2" bestFit="1" customWidth="1"/>
    <col min="4" max="4" width="17.44140625" style="2" bestFit="1" customWidth="1"/>
    <col min="5" max="5" width="16.33203125" style="2" customWidth="1"/>
    <col min="6" max="6" width="22.109375" style="2" customWidth="1"/>
    <col min="7" max="8" width="22.88671875" style="2" customWidth="1"/>
    <col min="9" max="9" width="16.33203125" style="2" customWidth="1"/>
    <col min="10" max="10" width="18.44140625" style="2" bestFit="1" customWidth="1"/>
    <col min="11" max="12" width="16.33203125" style="2" customWidth="1"/>
    <col min="13" max="13" width="19.44140625" style="3" bestFit="1" customWidth="1"/>
    <col min="14" max="14" width="64" style="3" bestFit="1" customWidth="1"/>
    <col min="15" max="16384" width="9.109375" style="3"/>
  </cols>
  <sheetData>
    <row r="2" spans="2:14" ht="37.5" customHeight="1" x14ac:dyDescent="0.3">
      <c r="B2" s="2" t="s">
        <v>5</v>
      </c>
      <c r="C2" s="2" t="s">
        <v>6</v>
      </c>
      <c r="D2" s="2" t="s">
        <v>7</v>
      </c>
      <c r="E2" s="2" t="s">
        <v>19</v>
      </c>
      <c r="F2" s="2" t="s">
        <v>22</v>
      </c>
      <c r="G2" s="2" t="s">
        <v>31</v>
      </c>
      <c r="H2" s="2" t="s">
        <v>36</v>
      </c>
      <c r="I2" s="2" t="s">
        <v>55</v>
      </c>
      <c r="J2" s="2" t="s">
        <v>54</v>
      </c>
      <c r="K2" s="2" t="s">
        <v>71</v>
      </c>
    </row>
    <row r="3" spans="2:14" ht="30.75" customHeight="1" x14ac:dyDescent="0.3">
      <c r="B3" s="2" t="s">
        <v>8</v>
      </c>
      <c r="C3" s="2" t="s">
        <v>11</v>
      </c>
      <c r="D3" s="2" t="s">
        <v>14</v>
      </c>
      <c r="E3" s="8" t="s">
        <v>95</v>
      </c>
      <c r="F3" s="8" t="s">
        <v>95</v>
      </c>
      <c r="G3" s="2" t="s">
        <v>33</v>
      </c>
      <c r="H3" s="2" t="s">
        <v>37</v>
      </c>
      <c r="I3" s="2" t="s">
        <v>56</v>
      </c>
      <c r="J3" s="2" t="s">
        <v>58</v>
      </c>
      <c r="K3" s="2" t="s">
        <v>72</v>
      </c>
      <c r="L3" s="2" t="s">
        <v>70</v>
      </c>
      <c r="M3" s="8" t="s">
        <v>95</v>
      </c>
      <c r="N3" s="8" t="s">
        <v>95</v>
      </c>
    </row>
    <row r="4" spans="2:14" ht="30.75" customHeight="1" x14ac:dyDescent="0.3">
      <c r="B4" s="2" t="s">
        <v>9</v>
      </c>
      <c r="C4" s="2" t="s">
        <v>12</v>
      </c>
      <c r="D4" s="2" t="s">
        <v>15</v>
      </c>
      <c r="E4" s="2" t="s">
        <v>23</v>
      </c>
      <c r="F4" s="2" t="s">
        <v>20</v>
      </c>
      <c r="G4" s="2" t="s">
        <v>32</v>
      </c>
      <c r="H4" s="2" t="s">
        <v>38</v>
      </c>
      <c r="I4" s="2" t="s">
        <v>57</v>
      </c>
      <c r="J4" s="2" t="s">
        <v>61</v>
      </c>
      <c r="K4" s="2" t="s">
        <v>73</v>
      </c>
      <c r="L4" s="2" t="s">
        <v>74</v>
      </c>
      <c r="M4" s="3" t="s">
        <v>128</v>
      </c>
      <c r="N4" s="3" t="s">
        <v>142</v>
      </c>
    </row>
    <row r="5" spans="2:14" ht="47.4" customHeight="1" x14ac:dyDescent="0.3">
      <c r="B5" s="2" t="s">
        <v>69</v>
      </c>
      <c r="C5" s="2" t="s">
        <v>13</v>
      </c>
      <c r="D5" s="2" t="s">
        <v>16</v>
      </c>
      <c r="E5" s="2" t="s">
        <v>176</v>
      </c>
      <c r="F5" s="2" t="s">
        <v>21</v>
      </c>
      <c r="H5" s="2" t="s">
        <v>39</v>
      </c>
      <c r="I5" s="2" t="s">
        <v>59</v>
      </c>
      <c r="J5" s="2" t="s">
        <v>62</v>
      </c>
      <c r="M5" s="3" t="s">
        <v>129</v>
      </c>
      <c r="N5" s="3" t="s">
        <v>141</v>
      </c>
    </row>
    <row r="6" spans="2:14" ht="50.4" customHeight="1" x14ac:dyDescent="0.3">
      <c r="B6" s="2" t="s">
        <v>10</v>
      </c>
      <c r="E6" s="2" t="s">
        <v>177</v>
      </c>
      <c r="F6" s="2" t="s">
        <v>29</v>
      </c>
      <c r="H6" s="2" t="s">
        <v>40</v>
      </c>
      <c r="J6" s="2" t="s">
        <v>59</v>
      </c>
      <c r="N6" s="3" t="s">
        <v>144</v>
      </c>
    </row>
    <row r="7" spans="2:14" ht="40.200000000000003" customHeight="1" x14ac:dyDescent="0.3">
      <c r="E7" s="2" t="s">
        <v>178</v>
      </c>
      <c r="F7" s="2" t="s">
        <v>30</v>
      </c>
      <c r="H7" s="2" t="s">
        <v>59</v>
      </c>
    </row>
    <row r="8" spans="2:14" ht="30.75" customHeight="1" x14ac:dyDescent="0.3">
      <c r="E8" s="2" t="s">
        <v>179</v>
      </c>
      <c r="F8" s="2" t="s">
        <v>28</v>
      </c>
    </row>
    <row r="9" spans="2:14" ht="30.75" customHeight="1" x14ac:dyDescent="0.3">
      <c r="E9" s="2" t="s">
        <v>24</v>
      </c>
    </row>
    <row r="10" spans="2:14" ht="30.75" customHeight="1" x14ac:dyDescent="0.3">
      <c r="E10" s="2" t="s">
        <v>25</v>
      </c>
    </row>
    <row r="11" spans="2:14" ht="30.75" customHeight="1" x14ac:dyDescent="0.3">
      <c r="E11" s="2" t="s">
        <v>153</v>
      </c>
    </row>
    <row r="12" spans="2:14" ht="30.75" customHeight="1" x14ac:dyDescent="0.3">
      <c r="E12" s="2" t="s">
        <v>26</v>
      </c>
    </row>
    <row r="13" spans="2:14" ht="30.75" customHeight="1" x14ac:dyDescent="0.3">
      <c r="E13" s="2" t="s">
        <v>180</v>
      </c>
    </row>
    <row r="14" spans="2:14" ht="30.75" customHeight="1" x14ac:dyDescent="0.3">
      <c r="E14" s="2" t="s">
        <v>27</v>
      </c>
    </row>
    <row r="15" spans="2:14" ht="30.75" customHeight="1" x14ac:dyDescent="0.3"/>
    <row r="20" spans="2:13" ht="18" x14ac:dyDescent="0.35">
      <c r="B20" s="7" t="s">
        <v>111</v>
      </c>
      <c r="C20" s="39">
        <v>5252</v>
      </c>
      <c r="D20" s="40">
        <f>1/(2*PI()/60000)</f>
        <v>9549.2965855137209</v>
      </c>
    </row>
    <row r="21" spans="2:13" x14ac:dyDescent="0.3">
      <c r="B21" s="15" t="s">
        <v>93</v>
      </c>
      <c r="C21" s="4" t="s">
        <v>126</v>
      </c>
      <c r="D21" s="42" t="str">
        <f>IFERROR(IF($E$21="BHP",'Customer Requirements Input'!E14/'Customer Requirements Input'!E16*'Customer Requirements Input'!E15/$C$20,'Customer Requirements Input'!E14/'Customer Requirements Input'!E16*'Customer Requirements Input'!E15/$D$20),"")</f>
        <v/>
      </c>
      <c r="E21" s="39" t="str">
        <f>'Customer Requirements Input'!D16</f>
        <v>kW</v>
      </c>
      <c r="F21" s="15" t="s">
        <v>102</v>
      </c>
      <c r="G21" s="4" t="s">
        <v>126</v>
      </c>
      <c r="H21" s="42" t="str">
        <f>IFERROR(IF($E$21="BHP",'Customer Requirements Input'!E14/'Customer Requirements Input'!E18*'Customer Requirements Input'!E17/$C$20,'Customer Requirements Input'!E14/'Customer Requirements Input'!E18*'Customer Requirements Input'!E17/$D$20),"")</f>
        <v/>
      </c>
      <c r="J21" s="17" t="s">
        <v>96</v>
      </c>
      <c r="M21" s="14" t="s">
        <v>0</v>
      </c>
    </row>
    <row r="22" spans="2:13" x14ac:dyDescent="0.3">
      <c r="B22" s="43" t="s">
        <v>94</v>
      </c>
      <c r="C22" s="38" t="str">
        <f>"Peak Torque, "&amp;'Customer Requirements Input'!$D$15</f>
        <v>Peak Torque, Nm</v>
      </c>
      <c r="D22" s="38" t="str">
        <f>"Peak Power, "&amp;'Customer Requirements Input'!$D$16</f>
        <v>Peak Power, kW</v>
      </c>
      <c r="F22" s="43" t="s">
        <v>94</v>
      </c>
      <c r="G22" s="38" t="str">
        <f>"Continuous Torque, "&amp;'Customer Requirements Input'!$D$15</f>
        <v>Continuous Torque, Nm</v>
      </c>
      <c r="H22" s="38" t="str">
        <f>"Continuous Power, "&amp;'Customer Requirements Input'!$D$16</f>
        <v>Continuous Power, kW</v>
      </c>
      <c r="J22" s="18" t="s">
        <v>98</v>
      </c>
      <c r="M22" s="14">
        <f>'Customer Requirements Input'!C3</f>
        <v>0</v>
      </c>
    </row>
    <row r="23" spans="2:13" x14ac:dyDescent="0.3">
      <c r="B23" s="10">
        <v>0</v>
      </c>
      <c r="C23" s="10">
        <f>'Customer Requirements Input'!E15</f>
        <v>0</v>
      </c>
      <c r="D23" s="11">
        <f>IF($E$21="BHP",B23*C23/$C$20,B23*C23/$D$20)</f>
        <v>0</v>
      </c>
      <c r="F23" s="12">
        <f>B23</f>
        <v>0</v>
      </c>
      <c r="G23" s="10">
        <f>'Customer Requirements Input'!E17</f>
        <v>0</v>
      </c>
      <c r="H23">
        <f>F23*2*PI()/60000*G23</f>
        <v>0</v>
      </c>
      <c r="J23" s="18" t="s">
        <v>97</v>
      </c>
    </row>
    <row r="24" spans="2:13" x14ac:dyDescent="0.3">
      <c r="B24" s="12" t="e">
        <f>B34/D21</f>
        <v>#VALUE!</v>
      </c>
      <c r="C24" s="10">
        <f>'Customer Requirements Input'!E15</f>
        <v>0</v>
      </c>
      <c r="D24" s="11" t="e">
        <f>IF($E$21="BHP",B24*C24/$C$20,B24*C24/$D$20)</f>
        <v>#VALUE!</v>
      </c>
      <c r="F24" s="12" t="e">
        <f>F34/H21</f>
        <v>#VALUE!</v>
      </c>
      <c r="G24" s="10">
        <f>G23</f>
        <v>0</v>
      </c>
      <c r="H24" s="11" t="e">
        <f>IF($E$21="BHP",F24*G24/$C$20,F24*G24/$D$20)</f>
        <v>#VALUE!</v>
      </c>
      <c r="J24" s="18" t="s">
        <v>99</v>
      </c>
    </row>
    <row r="25" spans="2:13" x14ac:dyDescent="0.3">
      <c r="B25" s="13" t="e">
        <f t="shared" ref="B25:B33" si="0">($B$34-$B$24)/10+B24</f>
        <v>#VALUE!</v>
      </c>
      <c r="C25" s="13" t="e">
        <f t="shared" ref="C25:C34" si="1">IF($E$21="BHP",D25*$C$20/B25,D25*$D$20/B25)</f>
        <v>#VALUE!</v>
      </c>
      <c r="D25" s="10" t="e">
        <f>D24</f>
        <v>#VALUE!</v>
      </c>
      <c r="F25" s="13" t="e">
        <f>($F$34-$F$24)/10+F24</f>
        <v>#VALUE!</v>
      </c>
      <c r="G25" s="13" t="e">
        <f t="shared" ref="G25:G34" si="2">IF($E$21="BHP",H25*$C$20/F25,H25*$D$20/F25)</f>
        <v>#VALUE!</v>
      </c>
      <c r="H25" s="12" t="e">
        <f>FORECAST(F25,H36:H37,F36:F37)</f>
        <v>#VALUE!</v>
      </c>
      <c r="J25" s="18" t="s">
        <v>100</v>
      </c>
    </row>
    <row r="26" spans="2:13" x14ac:dyDescent="0.3">
      <c r="B26" s="13" t="e">
        <f t="shared" si="0"/>
        <v>#VALUE!</v>
      </c>
      <c r="C26" s="13" t="e">
        <f t="shared" si="1"/>
        <v>#VALUE!</v>
      </c>
      <c r="D26" s="10" t="e">
        <f>D25</f>
        <v>#VALUE!</v>
      </c>
      <c r="F26" s="13" t="e">
        <f t="shared" ref="F26:F32" si="3">($F$34-$F$24)/10+F25</f>
        <v>#VALUE!</v>
      </c>
      <c r="G26" s="13" t="e">
        <f t="shared" si="2"/>
        <v>#VALUE!</v>
      </c>
      <c r="H26" s="12" t="e">
        <f>FORECAST(F26,H36:H37,F36:F37)</f>
        <v>#VALUE!</v>
      </c>
      <c r="J26" s="3"/>
    </row>
    <row r="27" spans="2:13" x14ac:dyDescent="0.3">
      <c r="B27" s="13" t="e">
        <f t="shared" si="0"/>
        <v>#VALUE!</v>
      </c>
      <c r="C27" s="13" t="e">
        <f t="shared" si="1"/>
        <v>#VALUE!</v>
      </c>
      <c r="D27" s="10" t="e">
        <f>D26</f>
        <v>#VALUE!</v>
      </c>
      <c r="F27" s="13" t="e">
        <f t="shared" si="3"/>
        <v>#VALUE!</v>
      </c>
      <c r="G27" s="13" t="e">
        <f t="shared" si="2"/>
        <v>#VALUE!</v>
      </c>
      <c r="H27" s="12" t="e">
        <f>FORECAST(F27,H36:H37,F36:F37)</f>
        <v>#VALUE!</v>
      </c>
      <c r="J27" s="3" t="str">
        <f>"Motor Torque, "&amp;'Customer Requirements Input'!$D$15</f>
        <v>Motor Torque, Nm</v>
      </c>
    </row>
    <row r="28" spans="2:13" x14ac:dyDescent="0.3">
      <c r="B28" s="13" t="e">
        <f t="shared" si="0"/>
        <v>#VALUE!</v>
      </c>
      <c r="C28" s="13" t="e">
        <f t="shared" si="1"/>
        <v>#VALUE!</v>
      </c>
      <c r="D28" s="10" t="e">
        <f t="shared" ref="D28:D34" si="4">D27</f>
        <v>#VALUE!</v>
      </c>
      <c r="F28" s="13" t="e">
        <f t="shared" si="3"/>
        <v>#VALUE!</v>
      </c>
      <c r="G28" s="13" t="e">
        <f t="shared" si="2"/>
        <v>#VALUE!</v>
      </c>
      <c r="H28" s="12" t="e">
        <f>FORECAST(F28,H36:H37,F36:F37)</f>
        <v>#VALUE!</v>
      </c>
      <c r="J28" s="3" t="s">
        <v>104</v>
      </c>
    </row>
    <row r="29" spans="2:13" x14ac:dyDescent="0.3">
      <c r="B29" s="13" t="e">
        <f t="shared" si="0"/>
        <v>#VALUE!</v>
      </c>
      <c r="C29" s="13" t="e">
        <f t="shared" si="1"/>
        <v>#VALUE!</v>
      </c>
      <c r="D29" s="10" t="e">
        <f t="shared" si="4"/>
        <v>#VALUE!</v>
      </c>
      <c r="F29" s="13" t="e">
        <f t="shared" si="3"/>
        <v>#VALUE!</v>
      </c>
      <c r="G29" s="13" t="e">
        <f t="shared" si="2"/>
        <v>#VALUE!</v>
      </c>
      <c r="H29" s="12">
        <f>'Customer Requirements Input'!E18</f>
        <v>0</v>
      </c>
      <c r="J29" s="3" t="str">
        <f>"Motor Power, "&amp;'Customer Requirements Input'!$D$16</f>
        <v>Motor Power, kW</v>
      </c>
    </row>
    <row r="30" spans="2:13" x14ac:dyDescent="0.3">
      <c r="B30" s="13" t="e">
        <f t="shared" si="0"/>
        <v>#VALUE!</v>
      </c>
      <c r="C30" s="13" t="e">
        <f t="shared" si="1"/>
        <v>#VALUE!</v>
      </c>
      <c r="D30" s="10" t="e">
        <f t="shared" si="4"/>
        <v>#VALUE!</v>
      </c>
      <c r="F30" s="13" t="e">
        <f t="shared" si="3"/>
        <v>#VALUE!</v>
      </c>
      <c r="G30" s="13" t="e">
        <f t="shared" si="2"/>
        <v>#VALUE!</v>
      </c>
      <c r="H30" s="12">
        <f t="shared" ref="H30:H34" si="5">H29</f>
        <v>0</v>
      </c>
      <c r="J30" s="3"/>
    </row>
    <row r="31" spans="2:13" x14ac:dyDescent="0.3">
      <c r="B31" s="13" t="e">
        <f t="shared" si="0"/>
        <v>#VALUE!</v>
      </c>
      <c r="C31" s="13" t="e">
        <f t="shared" si="1"/>
        <v>#VALUE!</v>
      </c>
      <c r="D31" s="10" t="e">
        <f t="shared" si="4"/>
        <v>#VALUE!</v>
      </c>
      <c r="F31" s="13" t="e">
        <f t="shared" si="3"/>
        <v>#VALUE!</v>
      </c>
      <c r="G31" s="13" t="e">
        <f t="shared" si="2"/>
        <v>#VALUE!</v>
      </c>
      <c r="H31" s="12">
        <f t="shared" si="5"/>
        <v>0</v>
      </c>
      <c r="J31" s="3"/>
    </row>
    <row r="32" spans="2:13" x14ac:dyDescent="0.3">
      <c r="B32" s="13" t="e">
        <f t="shared" si="0"/>
        <v>#VALUE!</v>
      </c>
      <c r="C32" s="13" t="e">
        <f t="shared" si="1"/>
        <v>#VALUE!</v>
      </c>
      <c r="D32" s="10" t="e">
        <f t="shared" si="4"/>
        <v>#VALUE!</v>
      </c>
      <c r="F32" s="13" t="e">
        <f t="shared" si="3"/>
        <v>#VALUE!</v>
      </c>
      <c r="G32" s="13" t="e">
        <f t="shared" si="2"/>
        <v>#VALUE!</v>
      </c>
      <c r="H32" s="12">
        <f t="shared" si="5"/>
        <v>0</v>
      </c>
      <c r="J32" s="3"/>
    </row>
    <row r="33" spans="2:10" x14ac:dyDescent="0.3">
      <c r="B33" s="13" t="e">
        <f t="shared" si="0"/>
        <v>#VALUE!</v>
      </c>
      <c r="C33" s="13" t="e">
        <f t="shared" si="1"/>
        <v>#VALUE!</v>
      </c>
      <c r="D33" s="10" t="e">
        <f t="shared" si="4"/>
        <v>#VALUE!</v>
      </c>
      <c r="F33" s="13" t="e">
        <f>($F$34-$F$24)/10+F32</f>
        <v>#VALUE!</v>
      </c>
      <c r="G33" s="13" t="e">
        <f t="shared" si="2"/>
        <v>#VALUE!</v>
      </c>
      <c r="H33" s="12">
        <f t="shared" si="5"/>
        <v>0</v>
      </c>
      <c r="J33" s="3"/>
    </row>
    <row r="34" spans="2:10" x14ac:dyDescent="0.3">
      <c r="B34" s="10">
        <f>'Customer Requirements Input'!E14</f>
        <v>0</v>
      </c>
      <c r="C34" s="13" t="e">
        <f t="shared" si="1"/>
        <v>#VALUE!</v>
      </c>
      <c r="D34" s="10" t="e">
        <f t="shared" si="4"/>
        <v>#VALUE!</v>
      </c>
      <c r="F34" s="12">
        <f t="shared" ref="F34" si="6">B34</f>
        <v>0</v>
      </c>
      <c r="G34" s="13" t="e">
        <f t="shared" si="2"/>
        <v>#DIV/0!</v>
      </c>
      <c r="H34" s="12">
        <f t="shared" si="5"/>
        <v>0</v>
      </c>
      <c r="J34" s="3"/>
    </row>
    <row r="35" spans="2:10" x14ac:dyDescent="0.3">
      <c r="C35" s="9"/>
      <c r="D35" s="9"/>
      <c r="J35" s="3"/>
    </row>
    <row r="36" spans="2:10" x14ac:dyDescent="0.3">
      <c r="C36" s="41"/>
      <c r="D36" s="9"/>
      <c r="F36" s="22" t="e">
        <f>F24</f>
        <v>#VALUE!</v>
      </c>
      <c r="G36" s="23"/>
      <c r="H36" s="24" t="e">
        <f>H24</f>
        <v>#VALUE!</v>
      </c>
      <c r="J36" s="3"/>
    </row>
    <row r="37" spans="2:10" x14ac:dyDescent="0.3">
      <c r="C37" s="41"/>
      <c r="D37" s="9"/>
      <c r="F37" s="25" t="e">
        <f>F29</f>
        <v>#VALUE!</v>
      </c>
      <c r="G37" s="26"/>
      <c r="H37" s="27">
        <f>H29</f>
        <v>0</v>
      </c>
    </row>
    <row r="39" spans="2:10" x14ac:dyDescent="0.3">
      <c r="B39" s="19" t="s">
        <v>101</v>
      </c>
    </row>
    <row r="40" spans="2:10" x14ac:dyDescent="0.3">
      <c r="B40" s="16" t="s">
        <v>103</v>
      </c>
    </row>
    <row r="42" spans="2:10" x14ac:dyDescent="0.3">
      <c r="B42" t="str">
        <f>"Application Requirements Version "&amp;D42</f>
        <v>Application Requirements Version 3</v>
      </c>
      <c r="D42" s="2">
        <f>MAX('Rev. History'!C6:C15)</f>
        <v>3</v>
      </c>
    </row>
    <row r="44" spans="2:10" ht="18" x14ac:dyDescent="0.35">
      <c r="B44" s="28" t="s">
        <v>110</v>
      </c>
      <c r="C44" s="29"/>
      <c r="D44" s="29"/>
      <c r="F44" s="29"/>
      <c r="G44" s="29"/>
      <c r="H44" s="30"/>
    </row>
    <row r="45" spans="2:10" x14ac:dyDescent="0.3">
      <c r="B45" s="31" t="s">
        <v>93</v>
      </c>
      <c r="E45" s="29"/>
      <c r="F45" s="15" t="s">
        <v>102</v>
      </c>
      <c r="G45"/>
      <c r="H45" s="32"/>
    </row>
    <row r="46" spans="2:10" x14ac:dyDescent="0.3">
      <c r="B46" s="43" t="s">
        <v>94</v>
      </c>
      <c r="C46" s="38" t="str">
        <f>"Peak Torque, "&amp;'Customer Requirements Input'!$D$15</f>
        <v>Peak Torque, Nm</v>
      </c>
      <c r="D46" s="38" t="str">
        <f>"Peak Power, "&amp;'Customer Requirements Input'!$D$16</f>
        <v>Peak Power, kW</v>
      </c>
      <c r="F46" s="43" t="s">
        <v>94</v>
      </c>
      <c r="G46" s="38" t="str">
        <f>"Continuous Torque, "&amp;'Customer Requirements Input'!$D$15</f>
        <v>Continuous Torque, Nm</v>
      </c>
      <c r="H46" s="38" t="str">
        <f>"Continuous Power, "&amp;'Customer Requirements Input'!$D$16</f>
        <v>Continuous Power, kW</v>
      </c>
    </row>
    <row r="47" spans="2:10" x14ac:dyDescent="0.3">
      <c r="B47" s="33">
        <v>0</v>
      </c>
      <c r="C47" s="12">
        <f>IF('Optional Power Curve Data'!C3="",'Backend Hidden'!C23,'Optional Power Curve Data'!C3)</f>
        <v>0</v>
      </c>
      <c r="D47" s="12">
        <f>IF('Optional Power Curve Data'!D3="",'Backend Hidden'!D23,'Optional Power Curve Data'!D3)</f>
        <v>0</v>
      </c>
      <c r="F47" s="12">
        <f>B47</f>
        <v>0</v>
      </c>
      <c r="G47" s="12">
        <f>IF('Optional Power Curve Data'!E3="",'Backend Hidden'!G23,'Optional Power Curve Data'!E3)</f>
        <v>0</v>
      </c>
      <c r="H47" s="34">
        <f>IF('Optional Power Curve Data'!F3="",'Backend Hidden'!H23,'Optional Power Curve Data'!F3)</f>
        <v>0</v>
      </c>
    </row>
    <row r="48" spans="2:10" x14ac:dyDescent="0.3">
      <c r="B48" s="35" t="e">
        <f>IF('Optional Power Curve Data'!B4="",'Backend Hidden'!B24,'Optional Power Curve Data'!B4)</f>
        <v>#VALUE!</v>
      </c>
      <c r="C48" s="12">
        <f>IF('Optional Power Curve Data'!C4="",'Backend Hidden'!C24,'Optional Power Curve Data'!C4)</f>
        <v>0</v>
      </c>
      <c r="D48" s="12" t="e">
        <f>IF('Optional Power Curve Data'!D4="",'Backend Hidden'!D24,'Optional Power Curve Data'!D4)</f>
        <v>#VALUE!</v>
      </c>
      <c r="F48" s="12" t="e">
        <f>IF('Optional Power Curve Data'!B4="",'Backend Hidden'!F24,'Optional Power Curve Data'!B4)</f>
        <v>#VALUE!</v>
      </c>
      <c r="G48" s="12">
        <f>IF('Optional Power Curve Data'!E4="",'Backend Hidden'!G24,'Optional Power Curve Data'!E4)</f>
        <v>0</v>
      </c>
      <c r="H48" s="34" t="e">
        <f>IF('Optional Power Curve Data'!F4="",'Backend Hidden'!H24,'Optional Power Curve Data'!F4)</f>
        <v>#VALUE!</v>
      </c>
    </row>
    <row r="49" spans="2:8" x14ac:dyDescent="0.3">
      <c r="B49" s="35" t="e">
        <f>IF('Optional Power Curve Data'!B5="",'Backend Hidden'!B25,'Optional Power Curve Data'!B5)</f>
        <v>#VALUE!</v>
      </c>
      <c r="C49" s="12" t="e">
        <f>IF('Optional Power Curve Data'!C5="",'Backend Hidden'!C25,'Optional Power Curve Data'!C5)</f>
        <v>#VALUE!</v>
      </c>
      <c r="D49" s="12" t="e">
        <f>IF('Optional Power Curve Data'!D5="",'Backend Hidden'!D25,'Optional Power Curve Data'!D5)</f>
        <v>#VALUE!</v>
      </c>
      <c r="F49" s="12" t="e">
        <f>IF('Optional Power Curve Data'!B5="",'Backend Hidden'!F25,'Optional Power Curve Data'!B5)</f>
        <v>#VALUE!</v>
      </c>
      <c r="G49" s="12" t="e">
        <f>IF('Optional Power Curve Data'!E5="",'Backend Hidden'!G25,'Optional Power Curve Data'!E5)</f>
        <v>#VALUE!</v>
      </c>
      <c r="H49" s="34" t="e">
        <f>IF('Optional Power Curve Data'!F5="",'Backend Hidden'!H25,'Optional Power Curve Data'!F5)</f>
        <v>#VALUE!</v>
      </c>
    </row>
    <row r="50" spans="2:8" x14ac:dyDescent="0.3">
      <c r="B50" s="35" t="e">
        <f>IF('Optional Power Curve Data'!B6="",'Backend Hidden'!B26,'Optional Power Curve Data'!B6)</f>
        <v>#VALUE!</v>
      </c>
      <c r="C50" s="12" t="e">
        <f>IF('Optional Power Curve Data'!C6="",'Backend Hidden'!C26,'Optional Power Curve Data'!C6)</f>
        <v>#VALUE!</v>
      </c>
      <c r="D50" s="12" t="e">
        <f>IF('Optional Power Curve Data'!D6="",'Backend Hidden'!D26,'Optional Power Curve Data'!D6)</f>
        <v>#VALUE!</v>
      </c>
      <c r="F50" s="12" t="e">
        <f>IF('Optional Power Curve Data'!B6="",'Backend Hidden'!F26,'Optional Power Curve Data'!B6)</f>
        <v>#VALUE!</v>
      </c>
      <c r="G50" s="12" t="e">
        <f>IF('Optional Power Curve Data'!E6="",'Backend Hidden'!G26,'Optional Power Curve Data'!E6)</f>
        <v>#VALUE!</v>
      </c>
      <c r="H50" s="34" t="e">
        <f>IF('Optional Power Curve Data'!F6="",'Backend Hidden'!H26,'Optional Power Curve Data'!F6)</f>
        <v>#VALUE!</v>
      </c>
    </row>
    <row r="51" spans="2:8" x14ac:dyDescent="0.3">
      <c r="B51" s="35" t="e">
        <f>IF('Optional Power Curve Data'!B7="",'Backend Hidden'!B27,'Optional Power Curve Data'!B7)</f>
        <v>#VALUE!</v>
      </c>
      <c r="C51" s="12" t="e">
        <f>IF('Optional Power Curve Data'!C7="",'Backend Hidden'!C27,'Optional Power Curve Data'!C7)</f>
        <v>#VALUE!</v>
      </c>
      <c r="D51" s="12" t="e">
        <f>IF('Optional Power Curve Data'!D7="",'Backend Hidden'!D27,'Optional Power Curve Data'!D7)</f>
        <v>#VALUE!</v>
      </c>
      <c r="F51" s="12" t="e">
        <f>IF('Optional Power Curve Data'!B7="",'Backend Hidden'!F27,'Optional Power Curve Data'!B7)</f>
        <v>#VALUE!</v>
      </c>
      <c r="G51" s="12" t="e">
        <f>IF('Optional Power Curve Data'!E7="",'Backend Hidden'!G27,'Optional Power Curve Data'!E7)</f>
        <v>#VALUE!</v>
      </c>
      <c r="H51" s="34" t="e">
        <f>IF('Optional Power Curve Data'!F7="",'Backend Hidden'!H27,'Optional Power Curve Data'!F7)</f>
        <v>#VALUE!</v>
      </c>
    </row>
    <row r="52" spans="2:8" x14ac:dyDescent="0.3">
      <c r="B52" s="35" t="e">
        <f>IF('Optional Power Curve Data'!B8="",'Backend Hidden'!B28,'Optional Power Curve Data'!B8)</f>
        <v>#VALUE!</v>
      </c>
      <c r="C52" s="12" t="e">
        <f>IF('Optional Power Curve Data'!C8="",'Backend Hidden'!C28,'Optional Power Curve Data'!C8)</f>
        <v>#VALUE!</v>
      </c>
      <c r="D52" s="12" t="e">
        <f>IF('Optional Power Curve Data'!D8="",'Backend Hidden'!D28,'Optional Power Curve Data'!D8)</f>
        <v>#VALUE!</v>
      </c>
      <c r="F52" s="12" t="e">
        <f>IF('Optional Power Curve Data'!B8="",'Backend Hidden'!F28,'Optional Power Curve Data'!B8)</f>
        <v>#VALUE!</v>
      </c>
      <c r="G52" s="12" t="e">
        <f>IF('Optional Power Curve Data'!E8="",'Backend Hidden'!G28,'Optional Power Curve Data'!E8)</f>
        <v>#VALUE!</v>
      </c>
      <c r="H52" s="34" t="e">
        <f>IF('Optional Power Curve Data'!F8="",'Backend Hidden'!H28,'Optional Power Curve Data'!F8)</f>
        <v>#VALUE!</v>
      </c>
    </row>
    <row r="53" spans="2:8" x14ac:dyDescent="0.3">
      <c r="B53" s="35" t="e">
        <f>IF('Optional Power Curve Data'!B9="",'Backend Hidden'!B29,'Optional Power Curve Data'!B9)</f>
        <v>#VALUE!</v>
      </c>
      <c r="C53" s="12" t="e">
        <f>IF('Optional Power Curve Data'!C9="",'Backend Hidden'!C29,'Optional Power Curve Data'!C9)</f>
        <v>#VALUE!</v>
      </c>
      <c r="D53" s="12" t="e">
        <f>IF('Optional Power Curve Data'!D9="",'Backend Hidden'!D29,'Optional Power Curve Data'!D9)</f>
        <v>#VALUE!</v>
      </c>
      <c r="F53" s="12" t="e">
        <f>IF('Optional Power Curve Data'!B9="",'Backend Hidden'!F29,'Optional Power Curve Data'!B9)</f>
        <v>#VALUE!</v>
      </c>
      <c r="G53" s="12" t="e">
        <f>IF('Optional Power Curve Data'!E9="",'Backend Hidden'!G29,'Optional Power Curve Data'!E9)</f>
        <v>#VALUE!</v>
      </c>
      <c r="H53" s="34">
        <f>IF('Optional Power Curve Data'!F9="",'Backend Hidden'!H29,'Optional Power Curve Data'!F9)</f>
        <v>0</v>
      </c>
    </row>
    <row r="54" spans="2:8" x14ac:dyDescent="0.3">
      <c r="B54" s="35" t="e">
        <f>IF('Optional Power Curve Data'!B10="",'Backend Hidden'!B30,'Optional Power Curve Data'!B10)</f>
        <v>#VALUE!</v>
      </c>
      <c r="C54" s="12" t="e">
        <f>IF('Optional Power Curve Data'!C10="",'Backend Hidden'!C30,'Optional Power Curve Data'!C10)</f>
        <v>#VALUE!</v>
      </c>
      <c r="D54" s="12" t="e">
        <f>IF('Optional Power Curve Data'!D10="",'Backend Hidden'!D30,'Optional Power Curve Data'!D10)</f>
        <v>#VALUE!</v>
      </c>
      <c r="F54" s="12" t="e">
        <f>IF('Optional Power Curve Data'!B10="",'Backend Hidden'!F30,'Optional Power Curve Data'!B10)</f>
        <v>#VALUE!</v>
      </c>
      <c r="G54" s="12" t="e">
        <f>IF('Optional Power Curve Data'!E10="",'Backend Hidden'!G30,'Optional Power Curve Data'!E10)</f>
        <v>#VALUE!</v>
      </c>
      <c r="H54" s="34">
        <f>IF('Optional Power Curve Data'!F10="",'Backend Hidden'!H30,'Optional Power Curve Data'!F10)</f>
        <v>0</v>
      </c>
    </row>
    <row r="55" spans="2:8" x14ac:dyDescent="0.3">
      <c r="B55" s="35" t="e">
        <f>IF('Optional Power Curve Data'!B11="",'Backend Hidden'!B31,'Optional Power Curve Data'!B11)</f>
        <v>#VALUE!</v>
      </c>
      <c r="C55" s="12" t="e">
        <f>IF('Optional Power Curve Data'!C11="",'Backend Hidden'!C31,'Optional Power Curve Data'!C11)</f>
        <v>#VALUE!</v>
      </c>
      <c r="D55" s="12" t="e">
        <f>IF('Optional Power Curve Data'!D11="",'Backend Hidden'!D31,'Optional Power Curve Data'!D11)</f>
        <v>#VALUE!</v>
      </c>
      <c r="F55" s="12" t="e">
        <f>IF('Optional Power Curve Data'!B11="",'Backend Hidden'!F31,'Optional Power Curve Data'!B11)</f>
        <v>#VALUE!</v>
      </c>
      <c r="G55" s="12" t="e">
        <f>IF('Optional Power Curve Data'!E11="",'Backend Hidden'!G31,'Optional Power Curve Data'!E11)</f>
        <v>#VALUE!</v>
      </c>
      <c r="H55" s="34">
        <f>IF('Optional Power Curve Data'!F11="",'Backend Hidden'!H31,'Optional Power Curve Data'!F11)</f>
        <v>0</v>
      </c>
    </row>
    <row r="56" spans="2:8" x14ac:dyDescent="0.3">
      <c r="B56" s="35" t="e">
        <f>IF('Optional Power Curve Data'!B12="",'Backend Hidden'!B32,'Optional Power Curve Data'!B12)</f>
        <v>#VALUE!</v>
      </c>
      <c r="C56" s="12" t="e">
        <f>IF('Optional Power Curve Data'!C12="",'Backend Hidden'!C32,'Optional Power Curve Data'!C12)</f>
        <v>#VALUE!</v>
      </c>
      <c r="D56" s="12" t="e">
        <f>IF('Optional Power Curve Data'!D12="",'Backend Hidden'!D32,'Optional Power Curve Data'!D12)</f>
        <v>#VALUE!</v>
      </c>
      <c r="F56" s="12" t="e">
        <f>IF('Optional Power Curve Data'!B12="",'Backend Hidden'!F32,'Optional Power Curve Data'!B12)</f>
        <v>#VALUE!</v>
      </c>
      <c r="G56" s="12" t="e">
        <f>IF('Optional Power Curve Data'!E12="",'Backend Hidden'!G32,'Optional Power Curve Data'!E12)</f>
        <v>#VALUE!</v>
      </c>
      <c r="H56" s="34">
        <f>IF('Optional Power Curve Data'!F12="",'Backend Hidden'!H32,'Optional Power Curve Data'!F12)</f>
        <v>0</v>
      </c>
    </row>
    <row r="57" spans="2:8" x14ac:dyDescent="0.3">
      <c r="B57" s="35" t="e">
        <f>IF('Optional Power Curve Data'!B13="",'Backend Hidden'!B33,'Optional Power Curve Data'!B13)</f>
        <v>#VALUE!</v>
      </c>
      <c r="C57" s="12" t="e">
        <f>IF('Optional Power Curve Data'!C13="",'Backend Hidden'!C33,'Optional Power Curve Data'!C13)</f>
        <v>#VALUE!</v>
      </c>
      <c r="D57" s="12" t="e">
        <f>IF('Optional Power Curve Data'!D13="",'Backend Hidden'!D33,'Optional Power Curve Data'!D13)</f>
        <v>#VALUE!</v>
      </c>
      <c r="F57" s="12" t="e">
        <f>IF('Optional Power Curve Data'!B13="",'Backend Hidden'!F33,'Optional Power Curve Data'!B13)</f>
        <v>#VALUE!</v>
      </c>
      <c r="G57" s="12" t="e">
        <f>IF('Optional Power Curve Data'!E13="",'Backend Hidden'!G33,'Optional Power Curve Data'!E13)</f>
        <v>#VALUE!</v>
      </c>
      <c r="H57" s="34">
        <f>IF('Optional Power Curve Data'!F13="",'Backend Hidden'!H33,'Optional Power Curve Data'!F13)</f>
        <v>0</v>
      </c>
    </row>
    <row r="58" spans="2:8" x14ac:dyDescent="0.3">
      <c r="B58" s="25">
        <f>IF('Optional Power Curve Data'!B14="",'Backend Hidden'!B34,'Optional Power Curve Data'!B14)</f>
        <v>0</v>
      </c>
      <c r="C58" s="36" t="e">
        <f>IF('Optional Power Curve Data'!C14="",'Backend Hidden'!C34,'Optional Power Curve Data'!C14)</f>
        <v>#VALUE!</v>
      </c>
      <c r="D58" s="36" t="e">
        <f>IF('Optional Power Curve Data'!D14="",'Backend Hidden'!D34,'Optional Power Curve Data'!D14)</f>
        <v>#VALUE!</v>
      </c>
      <c r="F58" s="36">
        <f>IF('Optional Power Curve Data'!B14="",'Backend Hidden'!F34,'Optional Power Curve Data'!B14)</f>
        <v>0</v>
      </c>
      <c r="G58" s="36" t="e">
        <f>IF('Optional Power Curve Data'!E14="",'Backend Hidden'!G34,'Optional Power Curve Data'!E14)</f>
        <v>#DIV/0!</v>
      </c>
      <c r="H58" s="27">
        <f>IF('Optional Power Curve Data'!F14="",'Backend Hidden'!H34,'Optional Power Curve Data'!F14)</f>
        <v>0</v>
      </c>
    </row>
    <row r="59" spans="2:8" x14ac:dyDescent="0.3">
      <c r="E59" s="3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5008C-1A5B-4CB6-A4B6-6B8074B39FF6}">
  <sheetPr codeName="Sheet4"/>
  <dimension ref="B3:G15"/>
  <sheetViews>
    <sheetView showGridLines="0" workbookViewId="0">
      <selection activeCell="G21" sqref="G21"/>
    </sheetView>
  </sheetViews>
  <sheetFormatPr defaultColWidth="8.88671875" defaultRowHeight="14.4" x14ac:dyDescent="0.3"/>
  <cols>
    <col min="2" max="2" width="20.6640625" customWidth="1"/>
    <col min="3" max="3" width="16" customWidth="1"/>
    <col min="4" max="4" width="39.6640625" customWidth="1"/>
    <col min="5" max="5" width="19.109375" customWidth="1"/>
    <col min="6" max="6" width="22.88671875" customWidth="1"/>
    <col min="7" max="7" width="31.44140625" customWidth="1"/>
  </cols>
  <sheetData>
    <row r="3" spans="2:7" x14ac:dyDescent="0.3">
      <c r="B3" s="99" t="s">
        <v>112</v>
      </c>
      <c r="C3" s="99"/>
      <c r="D3" s="99"/>
      <c r="E3" s="99"/>
      <c r="F3" s="99"/>
    </row>
    <row r="5" spans="2:7" x14ac:dyDescent="0.3">
      <c r="B5" s="68" t="s">
        <v>113</v>
      </c>
      <c r="C5" s="68" t="s">
        <v>114</v>
      </c>
      <c r="D5" s="68" t="s">
        <v>115</v>
      </c>
      <c r="E5" s="68" t="s">
        <v>116</v>
      </c>
      <c r="F5" s="68" t="s">
        <v>117</v>
      </c>
      <c r="G5" s="68" t="s">
        <v>118</v>
      </c>
    </row>
    <row r="6" spans="2:7" s="3" customFormat="1" x14ac:dyDescent="0.3">
      <c r="B6" s="69" t="s">
        <v>119</v>
      </c>
      <c r="C6" s="70">
        <v>1</v>
      </c>
      <c r="D6" s="69" t="s">
        <v>120</v>
      </c>
      <c r="E6" s="71">
        <v>44229</v>
      </c>
      <c r="F6" s="69" t="s">
        <v>121</v>
      </c>
      <c r="G6" s="69" t="s">
        <v>122</v>
      </c>
    </row>
    <row r="7" spans="2:7" s="3" customFormat="1" ht="28.8" x14ac:dyDescent="0.3">
      <c r="B7" s="69" t="s">
        <v>119</v>
      </c>
      <c r="C7" s="70">
        <v>2</v>
      </c>
      <c r="D7" s="72" t="s">
        <v>123</v>
      </c>
      <c r="E7" s="71">
        <v>44565</v>
      </c>
      <c r="F7" s="69" t="s">
        <v>124</v>
      </c>
      <c r="G7" s="69"/>
    </row>
    <row r="8" spans="2:7" s="3" customFormat="1" x14ac:dyDescent="0.3">
      <c r="B8" s="69" t="s">
        <v>181</v>
      </c>
      <c r="C8" s="70">
        <v>3</v>
      </c>
      <c r="D8" s="69" t="s">
        <v>182</v>
      </c>
      <c r="E8" s="71">
        <v>44952</v>
      </c>
      <c r="F8" s="69" t="s">
        <v>183</v>
      </c>
      <c r="G8" s="69"/>
    </row>
    <row r="9" spans="2:7" s="3" customFormat="1" x14ac:dyDescent="0.3">
      <c r="B9" s="69"/>
      <c r="C9" s="69"/>
      <c r="D9" s="69"/>
      <c r="E9" s="69"/>
      <c r="F9" s="69"/>
      <c r="G9" s="69"/>
    </row>
    <row r="10" spans="2:7" s="3" customFormat="1" x14ac:dyDescent="0.3">
      <c r="B10" s="69"/>
      <c r="C10" s="69"/>
      <c r="D10" s="69"/>
      <c r="E10" s="69"/>
      <c r="F10" s="69"/>
      <c r="G10" s="69"/>
    </row>
    <row r="11" spans="2:7" s="3" customFormat="1" x14ac:dyDescent="0.3">
      <c r="B11" s="69"/>
      <c r="C11" s="69"/>
      <c r="D11" s="69"/>
      <c r="E11" s="69"/>
      <c r="F11" s="69"/>
      <c r="G11" s="69"/>
    </row>
    <row r="12" spans="2:7" s="3" customFormat="1" x14ac:dyDescent="0.3">
      <c r="B12" s="69"/>
      <c r="C12" s="69"/>
      <c r="D12" s="69"/>
      <c r="E12" s="69"/>
      <c r="F12" s="69"/>
      <c r="G12" s="69"/>
    </row>
    <row r="13" spans="2:7" s="3" customFormat="1" x14ac:dyDescent="0.3">
      <c r="B13" s="69"/>
      <c r="C13" s="69"/>
      <c r="D13" s="69"/>
      <c r="E13" s="69"/>
      <c r="F13" s="69"/>
      <c r="G13" s="69"/>
    </row>
    <row r="14" spans="2:7" s="3" customFormat="1" x14ac:dyDescent="0.3">
      <c r="B14" s="69"/>
      <c r="C14" s="69"/>
      <c r="D14" s="69"/>
      <c r="E14" s="69"/>
      <c r="F14" s="69"/>
      <c r="G14" s="69"/>
    </row>
    <row r="15" spans="2:7" s="3" customFormat="1" x14ac:dyDescent="0.3">
      <c r="B15" s="69"/>
      <c r="C15" s="69"/>
      <c r="D15" s="69"/>
      <c r="E15" s="69"/>
      <c r="F15" s="69"/>
      <c r="G15" s="69"/>
    </row>
  </sheetData>
  <mergeCells count="1">
    <mergeCell ref="B3:F3"/>
  </mergeCells>
  <phoneticPr fontId="1" type="noConversion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88138270FDB148BF8B3B3D14D83955" ma:contentTypeVersion="13" ma:contentTypeDescription="Create a new document." ma:contentTypeScope="" ma:versionID="096026921c6d2ddf727f99227f79a239">
  <xsd:schema xmlns:xsd="http://www.w3.org/2001/XMLSchema" xmlns:xs="http://www.w3.org/2001/XMLSchema" xmlns:p="http://schemas.microsoft.com/office/2006/metadata/properties" xmlns:ns3="ce19fe73-5caa-4ebc-a96f-e8b509e62b4d" xmlns:ns4="f0140465-187d-447f-9aa7-0e990efccafb" targetNamespace="http://schemas.microsoft.com/office/2006/metadata/properties" ma:root="true" ma:fieldsID="9a0cb5fce50e4253b5fed267ea05b6d2" ns3:_="" ns4:_="">
    <xsd:import namespace="ce19fe73-5caa-4ebc-a96f-e8b509e62b4d"/>
    <xsd:import namespace="f0140465-187d-447f-9aa7-0e990efccaf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9fe73-5caa-4ebc-a96f-e8b509e62b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140465-187d-447f-9aa7-0e990efccaf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2C133D-523E-488F-815F-16B309B8A1B4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f0140465-187d-447f-9aa7-0e990efccafb"/>
    <ds:schemaRef ds:uri="http://purl.org/dc/terms/"/>
    <ds:schemaRef ds:uri="ce19fe73-5caa-4ebc-a96f-e8b509e62b4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3DF8405-77FE-4DCC-B114-FD6681ECB3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B4551F-51BC-4DBA-97AF-B7DBA7085B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19fe73-5caa-4ebc-a96f-e8b509e62b4d"/>
    <ds:schemaRef ds:uri="f0140465-187d-447f-9aa7-0e990efcca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Customer Requirements Input</vt:lpstr>
      <vt:lpstr>Optional Power Curve Data</vt:lpstr>
      <vt:lpstr>Backend Hidden</vt:lpstr>
      <vt:lpstr>Rev. History</vt:lpstr>
      <vt:lpstr>'Customer Requirements Input'!Print_Area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Arango</dc:creator>
  <cp:lastModifiedBy>Jamie Robinson</cp:lastModifiedBy>
  <cp:lastPrinted>2021-10-05T08:27:28Z</cp:lastPrinted>
  <dcterms:created xsi:type="dcterms:W3CDTF">2019-07-01T14:17:45Z</dcterms:created>
  <dcterms:modified xsi:type="dcterms:W3CDTF">2023-01-31T13:20:18Z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0x0101003488138270FDB148BF8B3B3D14D83955</vt:lpwstr>
  </property>
</Properties>
</file>